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nardacchione\Desktop\Backup\AREA contabilidad y auditoria\UIF\"/>
    </mc:Choice>
  </mc:AlternateContent>
  <workbookProtection workbookAlgorithmName="SHA-512" workbookHashValue="6wJb1vMvOnZffdp8UV8ophyMCOVPRXBbr38jLUMOFoWMOHMN60fooRwbRonaFe6VGgilbBrEYvP+d3pTPZ6c9w==" workbookSaltValue="g1e75b6w/st1GPwpjMEg4g==" workbookSpinCount="100000" lockStructure="1"/>
  <bookViews>
    <workbookView xWindow="0" yWindow="0" windowWidth="19200" windowHeight="6350"/>
  </bookViews>
  <sheets>
    <sheet name="Calculador de Umbrales UIF" sheetId="1" r:id="rId1"/>
    <sheet name="Calculador de Umbrales UIF (2)" sheetId="8" state="hidden" r:id="rId2"/>
    <sheet name="Auditoria R42" sheetId="6" state="hidden" r:id="rId3"/>
    <sheet name="Detalle Explicativo" sheetId="3" state="hidden" r:id="rId4"/>
    <sheet name="Resoluciones" sheetId="4" state="hidden" r:id="rId5"/>
    <sheet name="SMVM" sheetId="2" state="hidden" r:id="rId6"/>
  </sheets>
  <definedNames>
    <definedName name="_xlnm.Print_Area" localSheetId="2">'Auditoria R42'!$A$1:$W$46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F9" i="1"/>
  <c r="J47" i="1"/>
  <c r="H14" i="1" s="1"/>
  <c r="G64" i="6" l="1"/>
  <c r="G58" i="6"/>
  <c r="G59" i="6" s="1"/>
  <c r="G52" i="6"/>
  <c r="G53" i="6" s="1"/>
  <c r="G54" i="6" s="1"/>
  <c r="G55" i="6" s="1"/>
  <c r="G56" i="6" s="1"/>
  <c r="G57" i="6" s="1"/>
  <c r="G46" i="6"/>
  <c r="G47" i="6" s="1"/>
  <c r="G40" i="6"/>
  <c r="G41" i="6" s="1"/>
  <c r="G34" i="6"/>
  <c r="G36" i="6"/>
  <c r="G37" i="6" s="1"/>
  <c r="G38" i="6" s="1"/>
  <c r="G35" i="6"/>
  <c r="L46" i="8"/>
  <c r="J46" i="8"/>
  <c r="H13" i="8" s="1"/>
  <c r="H9" i="8" s="1"/>
  <c r="J45" i="8"/>
  <c r="H16" i="8" s="1"/>
  <c r="J20" i="8"/>
  <c r="H12" i="8" s="1"/>
  <c r="J19" i="8"/>
  <c r="G12" i="8"/>
  <c r="K59" i="6"/>
  <c r="N59" i="6" s="1"/>
  <c r="H59" i="6"/>
  <c r="H60" i="6" s="1"/>
  <c r="H61" i="6" s="1"/>
  <c r="H62" i="6" s="1"/>
  <c r="H63" i="6" s="1"/>
  <c r="H64" i="6" s="1"/>
  <c r="F59" i="6"/>
  <c r="I59" i="6" s="1"/>
  <c r="O58" i="6"/>
  <c r="I58" i="6"/>
  <c r="N56" i="6"/>
  <c r="N54" i="6"/>
  <c r="N53" i="6"/>
  <c r="K53" i="6"/>
  <c r="K54" i="6" s="1"/>
  <c r="K55" i="6" s="1"/>
  <c r="K56" i="6" s="1"/>
  <c r="K57" i="6" s="1"/>
  <c r="N57" i="6" s="1"/>
  <c r="H53" i="6"/>
  <c r="I53" i="6" s="1"/>
  <c r="O53" i="6" s="1"/>
  <c r="F53" i="6"/>
  <c r="F54" i="6" s="1"/>
  <c r="N52" i="6"/>
  <c r="O52" i="6" s="1"/>
  <c r="I52" i="6"/>
  <c r="K48" i="6"/>
  <c r="N48" i="6" s="1"/>
  <c r="K47" i="6"/>
  <c r="N47" i="6" s="1"/>
  <c r="H47" i="6"/>
  <c r="H48" i="6" s="1"/>
  <c r="H49" i="6" s="1"/>
  <c r="H50" i="6" s="1"/>
  <c r="H51" i="6" s="1"/>
  <c r="F47" i="6"/>
  <c r="F48" i="6" s="1"/>
  <c r="N46" i="6"/>
  <c r="I46" i="6"/>
  <c r="O46" i="6" s="1"/>
  <c r="K41" i="6"/>
  <c r="N41" i="6" s="1"/>
  <c r="H41" i="6"/>
  <c r="H42" i="6" s="1"/>
  <c r="H43" i="6" s="1"/>
  <c r="H44" i="6" s="1"/>
  <c r="H45" i="6" s="1"/>
  <c r="F41" i="6"/>
  <c r="I41" i="6" s="1"/>
  <c r="O41" i="6" s="1"/>
  <c r="N40" i="6"/>
  <c r="J40" i="6"/>
  <c r="I40" i="6"/>
  <c r="O40" i="6" s="1"/>
  <c r="K35" i="6"/>
  <c r="N35" i="6" s="1"/>
  <c r="J35" i="6"/>
  <c r="H35" i="6"/>
  <c r="H36" i="6" s="1"/>
  <c r="H37" i="6" s="1"/>
  <c r="H38" i="6" s="1"/>
  <c r="H39" i="6" s="1"/>
  <c r="F35" i="6"/>
  <c r="F36" i="6" s="1"/>
  <c r="K34" i="6"/>
  <c r="N34" i="6" s="1"/>
  <c r="J34" i="6"/>
  <c r="I34" i="6"/>
  <c r="O34" i="6" s="1"/>
  <c r="J59" i="6" l="1"/>
  <c r="G60" i="6"/>
  <c r="G61" i="6" s="1"/>
  <c r="J47" i="6"/>
  <c r="G48" i="6"/>
  <c r="J41" i="6"/>
  <c r="G42" i="6"/>
  <c r="H14" i="8"/>
  <c r="H15" i="8"/>
  <c r="J37" i="6"/>
  <c r="I36" i="6"/>
  <c r="F37" i="6"/>
  <c r="O59" i="6"/>
  <c r="F49" i="6"/>
  <c r="I48" i="6"/>
  <c r="O48" i="6" s="1"/>
  <c r="J36" i="6"/>
  <c r="K42" i="6"/>
  <c r="F55" i="6"/>
  <c r="N55" i="6"/>
  <c r="F60" i="6"/>
  <c r="I35" i="6"/>
  <c r="O35" i="6" s="1"/>
  <c r="K36" i="6"/>
  <c r="F42" i="6"/>
  <c r="K49" i="6"/>
  <c r="J54" i="6"/>
  <c r="H54" i="6"/>
  <c r="H55" i="6" s="1"/>
  <c r="H56" i="6" s="1"/>
  <c r="H57" i="6" s="1"/>
  <c r="K60" i="6"/>
  <c r="I47" i="6"/>
  <c r="O47" i="6" s="1"/>
  <c r="J53" i="6"/>
  <c r="J60" i="6" l="1"/>
  <c r="J61" i="6"/>
  <c r="G62" i="6"/>
  <c r="J48" i="6"/>
  <c r="G49" i="6"/>
  <c r="G50" i="6" s="1"/>
  <c r="G51" i="6" s="1"/>
  <c r="G43" i="6"/>
  <c r="G44" i="6" s="1"/>
  <c r="G45" i="6" s="1"/>
  <c r="J42" i="6"/>
  <c r="J55" i="6"/>
  <c r="F56" i="6"/>
  <c r="I55" i="6"/>
  <c r="O55" i="6" s="1"/>
  <c r="F38" i="6"/>
  <c r="I37" i="6"/>
  <c r="N49" i="6"/>
  <c r="K50" i="6"/>
  <c r="I60" i="6"/>
  <c r="F61" i="6"/>
  <c r="J49" i="6"/>
  <c r="F50" i="6"/>
  <c r="I49" i="6"/>
  <c r="I42" i="6"/>
  <c r="O42" i="6" s="1"/>
  <c r="F43" i="6"/>
  <c r="N42" i="6"/>
  <c r="K43" i="6"/>
  <c r="J43" i="6"/>
  <c r="N60" i="6"/>
  <c r="K61" i="6"/>
  <c r="N36" i="6"/>
  <c r="O36" i="6" s="1"/>
  <c r="K37" i="6"/>
  <c r="I54" i="6"/>
  <c r="O54" i="6" s="1"/>
  <c r="J38" i="6"/>
  <c r="G39" i="6"/>
  <c r="J39" i="6" s="1"/>
  <c r="L48" i="1"/>
  <c r="G63" i="6" l="1"/>
  <c r="J62" i="6"/>
  <c r="J45" i="6"/>
  <c r="J44" i="6"/>
  <c r="J50" i="6"/>
  <c r="J51" i="6"/>
  <c r="N50" i="6"/>
  <c r="K51" i="6"/>
  <c r="N51" i="6" s="1"/>
  <c r="N61" i="6"/>
  <c r="K62" i="6"/>
  <c r="N43" i="6"/>
  <c r="K44" i="6"/>
  <c r="F57" i="6"/>
  <c r="I57" i="6" s="1"/>
  <c r="O57" i="6" s="1"/>
  <c r="I56" i="6"/>
  <c r="O56" i="6" s="1"/>
  <c r="O49" i="6"/>
  <c r="I61" i="6"/>
  <c r="F62" i="6"/>
  <c r="O37" i="6"/>
  <c r="N37" i="6"/>
  <c r="K38" i="6"/>
  <c r="I43" i="6"/>
  <c r="O43" i="6" s="1"/>
  <c r="F44" i="6"/>
  <c r="F51" i="6"/>
  <c r="I51" i="6" s="1"/>
  <c r="O51" i="6" s="1"/>
  <c r="I50" i="6"/>
  <c r="O50" i="6" s="1"/>
  <c r="O60" i="6"/>
  <c r="I38" i="6"/>
  <c r="F39" i="6"/>
  <c r="I39" i="6" s="1"/>
  <c r="J57" i="6"/>
  <c r="J56" i="6"/>
  <c r="J64" i="6" l="1"/>
  <c r="J63" i="6"/>
  <c r="I44" i="6"/>
  <c r="F45" i="6"/>
  <c r="I45" i="6" s="1"/>
  <c r="N38" i="6"/>
  <c r="O38" i="6" s="1"/>
  <c r="K39" i="6"/>
  <c r="N39" i="6" s="1"/>
  <c r="O61" i="6"/>
  <c r="N44" i="6"/>
  <c r="K45" i="6"/>
  <c r="N45" i="6" s="1"/>
  <c r="N62" i="6"/>
  <c r="K63" i="6"/>
  <c r="I62" i="6"/>
  <c r="F63" i="6"/>
  <c r="O39" i="6"/>
  <c r="J48" i="1"/>
  <c r="H15" i="1" l="1"/>
  <c r="H16" i="1"/>
  <c r="O62" i="6"/>
  <c r="N63" i="6"/>
  <c r="K64" i="6"/>
  <c r="N64" i="6" s="1"/>
  <c r="O44" i="6"/>
  <c r="I63" i="6"/>
  <c r="F64" i="6"/>
  <c r="I64" i="6" s="1"/>
  <c r="O45" i="6"/>
  <c r="I2" i="3"/>
  <c r="F36" i="3"/>
  <c r="F37" i="3"/>
  <c r="F38" i="3"/>
  <c r="F39" i="3"/>
  <c r="F40" i="3"/>
  <c r="F41" i="3"/>
  <c r="G38" i="3"/>
  <c r="G39" i="3" s="1"/>
  <c r="G40" i="3" s="1"/>
  <c r="G41" i="3" s="1"/>
  <c r="G37" i="3"/>
  <c r="G36" i="3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6" i="4"/>
  <c r="F6" i="4"/>
  <c r="J21" i="1"/>
  <c r="G12" i="1" s="1"/>
  <c r="H37" i="3"/>
  <c r="H38" i="3" s="1"/>
  <c r="H39" i="3" s="1"/>
  <c r="H40" i="3" s="1"/>
  <c r="H41" i="3" s="1"/>
  <c r="H36" i="3"/>
  <c r="J22" i="1" l="1"/>
  <c r="H12" i="1" s="1"/>
  <c r="O63" i="6"/>
  <c r="O64" i="6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6" i="4"/>
  <c r="E6" i="4"/>
  <c r="F10" i="4"/>
  <c r="F9" i="4"/>
  <c r="F8" i="4"/>
  <c r="F7" i="4"/>
  <c r="D18" i="3" l="1"/>
  <c r="E38" i="4" s="1"/>
  <c r="D24" i="3"/>
  <c r="F40" i="4" s="1"/>
  <c r="F49" i="2"/>
  <c r="F48" i="2"/>
  <c r="F47" i="2"/>
  <c r="F46" i="2"/>
  <c r="F45" i="2"/>
  <c r="F44" i="2"/>
  <c r="F43" i="2"/>
  <c r="F42" i="2"/>
  <c r="F41" i="2"/>
  <c r="F40" i="2"/>
  <c r="F39" i="2"/>
  <c r="F38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B26" i="2"/>
  <c r="D27" i="2" s="1"/>
  <c r="B24" i="2"/>
  <c r="D25" i="2" s="1"/>
  <c r="B22" i="2"/>
  <c r="D23" i="2" s="1"/>
  <c r="B20" i="2"/>
  <c r="B19" i="2"/>
  <c r="B18" i="2"/>
  <c r="D18" i="2" s="1"/>
  <c r="D17" i="2"/>
  <c r="D16" i="2"/>
  <c r="D15" i="2"/>
  <c r="D14" i="2"/>
  <c r="D13" i="2"/>
  <c r="D12" i="2"/>
  <c r="D11" i="2"/>
  <c r="B9" i="2"/>
  <c r="D10" i="2" s="1"/>
  <c r="B8" i="2"/>
  <c r="D8" i="2" s="1"/>
  <c r="E41" i="4" l="1"/>
  <c r="F19" i="4"/>
  <c r="F27" i="4"/>
  <c r="E9" i="4"/>
  <c r="F11" i="4"/>
  <c r="E11" i="4"/>
  <c r="E17" i="4"/>
  <c r="E19" i="4"/>
  <c r="E25" i="4"/>
  <c r="F35" i="4"/>
  <c r="E27" i="4"/>
  <c r="E33" i="4"/>
  <c r="E35" i="4"/>
  <c r="E7" i="4"/>
  <c r="E15" i="4"/>
  <c r="E23" i="4"/>
  <c r="E31" i="4"/>
  <c r="E39" i="4"/>
  <c r="F17" i="4"/>
  <c r="F25" i="4"/>
  <c r="F33" i="4"/>
  <c r="F41" i="4"/>
  <c r="E8" i="4"/>
  <c r="E16" i="4"/>
  <c r="E24" i="4"/>
  <c r="E32" i="4"/>
  <c r="E40" i="4"/>
  <c r="F18" i="4"/>
  <c r="F26" i="4"/>
  <c r="F34" i="4"/>
  <c r="F42" i="4"/>
  <c r="E10" i="4"/>
  <c r="E18" i="4"/>
  <c r="E26" i="4"/>
  <c r="E34" i="4"/>
  <c r="E42" i="4"/>
  <c r="F12" i="4"/>
  <c r="F20" i="4"/>
  <c r="F28" i="4"/>
  <c r="F36" i="4"/>
  <c r="F37" i="4"/>
  <c r="E12" i="4"/>
  <c r="E20" i="4"/>
  <c r="E28" i="4"/>
  <c r="E36" i="4"/>
  <c r="F14" i="4"/>
  <c r="F22" i="4"/>
  <c r="F30" i="4"/>
  <c r="F38" i="4"/>
  <c r="E13" i="4"/>
  <c r="E21" i="4"/>
  <c r="E29" i="4"/>
  <c r="E37" i="4"/>
  <c r="F15" i="4"/>
  <c r="F23" i="4"/>
  <c r="F31" i="4"/>
  <c r="F39" i="4"/>
  <c r="F13" i="4"/>
  <c r="F21" i="4"/>
  <c r="F29" i="4"/>
  <c r="E14" i="4"/>
  <c r="E22" i="4"/>
  <c r="E30" i="4"/>
  <c r="F16" i="4"/>
  <c r="F24" i="4"/>
  <c r="F32" i="4"/>
  <c r="D26" i="2"/>
  <c r="D19" i="2"/>
  <c r="D20" i="2"/>
  <c r="D21" i="2"/>
  <c r="D9" i="2"/>
  <c r="D22" i="2"/>
  <c r="D24" i="2"/>
</calcChain>
</file>

<file path=xl/sharedStrings.xml><?xml version="1.0" encoding="utf-8"?>
<sst xmlns="http://schemas.openxmlformats.org/spreadsheetml/2006/main" count="901" uniqueCount="245">
  <si>
    <t>Detalle del incremento de umbrales según sector:</t>
  </si>
  <si>
    <t>Escribanos</t>
  </si>
  <si>
    <t>Descripción</t>
  </si>
  <si>
    <t>Escribanos. Doc. Respaldatoria PH (Resol. 21/2011 art. 7.K)</t>
  </si>
  <si>
    <t>Escribanos. Doc. Respaldatoria PJ (Resol. 21/2011 art 8.K)</t>
  </si>
  <si>
    <t>Escribanos. compraventa inmueble, etc. Efvo (Resol. 21/2011 art 19 inc. 8)</t>
  </si>
  <si>
    <t>Operaciones en Efectivo (Resol. 70/2011 art. 3)</t>
  </si>
  <si>
    <t>Compra venta de inmuebles (Resol. 70/2011 art. 3)</t>
  </si>
  <si>
    <t>Profesionales en Ciencias Económicas</t>
  </si>
  <si>
    <t>Prof. en Ciencias Económicas (Resol. 65/2011 art. 2.e. B-i)</t>
  </si>
  <si>
    <t>Personas que reciban donaciones</t>
  </si>
  <si>
    <t>Personas Jurídicas que reciban donaciones o aportes de terceros (Resol. 30/2011 art. 2 inc. a)</t>
  </si>
  <si>
    <t>Sujetos Obligados que reciban donaciones o aportes de terceros (Audit. int.) (Resol. 30/2011 art. 8 )</t>
  </si>
  <si>
    <t>PH. Declaración jurada sobre licitud y origen de fondo (Resol. 30/2011 art. 12 inc. k)</t>
  </si>
  <si>
    <t>PH. Documentación respaldatoria que sustente el origen declarado de los fondos (Resol. 30/2011 art. 12 inc. l)</t>
  </si>
  <si>
    <t>PJ. Documentación respaldatoria que sustente el origen declarado de los fondos (Resol. 30/2011 art. 13 inc. j)</t>
  </si>
  <si>
    <t>PJ. Documentación respaldatoria de origen declarado de los fondos (Resol. 30/2011 art. 13 inc. K)</t>
  </si>
  <si>
    <t>Personas Jurídicas que reciban donaciones &gt; deben informar RSM (Resol. 70/2011 art. 4)</t>
  </si>
  <si>
    <t>Compra venta obras de arte, antigüedades u otros</t>
  </si>
  <si>
    <t>Identificación del Cliente. Personas Humanas (Resol. 28/2011 art. 12)</t>
  </si>
  <si>
    <t>Identificación del Cliente. Personas Jurídicas (Resol. 28/2011 art. 13)</t>
  </si>
  <si>
    <t>Identificación del Cliente. Organismos Públicos (Resol. 28/2011 art. 14)</t>
  </si>
  <si>
    <t>Compraventa de oro, plata, joyas o antigüedades (Resol. 70/2011 art. 5)</t>
  </si>
  <si>
    <t>Obras de Arte (Resol. 70/2011 art. 5)</t>
  </si>
  <si>
    <t>Juegos de azar</t>
  </si>
  <si>
    <t>Juegos de Azar - Informar SRM (Resol. 70/2011 art. 7)</t>
  </si>
  <si>
    <t>Juegos de Azar. Apostadores. Cobranza de premios (Resol. 199/2011 art. 2 inc. b)</t>
  </si>
  <si>
    <t>Remesadoras de fondos</t>
  </si>
  <si>
    <t>Remesadoras de fondos - Informar SRM (Resol. 70/2011 art. 6)</t>
  </si>
  <si>
    <t>Remesadoras de fondos. Cliente habitual/ocasional (Resol. 66/2012 art. 2 inc. b)</t>
  </si>
  <si>
    <t>Registro de Propiedad Inmueble</t>
  </si>
  <si>
    <t>Usufructo vitalicio (Resol. 70/2011 art. 12)</t>
  </si>
  <si>
    <t>Compraventa de inmuebles (Resol. 70/2011 art. 12)</t>
  </si>
  <si>
    <t>Otros registros</t>
  </si>
  <si>
    <t>Registro Embarcaciones. Perfil cliente (Resol. 17/2012 art. 11)</t>
  </si>
  <si>
    <t>Compraventa Yates. Perfil cliente (Resol. 18/2012 art. 11 inc. b)</t>
  </si>
  <si>
    <t>Compraventa Aeronaves. Perfil cliente (Resol. 22/2012 art. 11 inc. b)</t>
  </si>
  <si>
    <t>Registro Aeronaves. Perfil cliente (Resol. 23/2012 art. 11)</t>
  </si>
  <si>
    <t>Clubes de fútbol</t>
  </si>
  <si>
    <t>Prestamos recibidos clubes de Futbol (Resol. 70/2011 art. 15bis a)</t>
  </si>
  <si>
    <t>Prestamos recibidos AFA (Resol. 70/2011 art. 15bis b)</t>
  </si>
  <si>
    <t>AFA. Perfil cliente (Resol. 32/2012 art. 11 inc. b)</t>
  </si>
  <si>
    <t>Agentes y Corredores Inmobiliarios</t>
  </si>
  <si>
    <t>Perfil del cliente (Resol. 16/2012 art. 11 inc. b)</t>
  </si>
  <si>
    <t>Asociaciones Mutuales y Cooperativas</t>
  </si>
  <si>
    <t>Perfil del cliente / Aportes de Capital (Resol. 11/2012 art. 11 inc. b)</t>
  </si>
  <si>
    <t>Fiduciarios de fideicomisos</t>
  </si>
  <si>
    <t>Fideicomisos. Clientes habituales y ocasionales (Resol. 140/2012 art. 2 inc. b.iv)</t>
  </si>
  <si>
    <t>Seguros</t>
  </si>
  <si>
    <t>Sociedades de Productores Asesores de Seguros. Patrimonio Neto igual o superior (Resol. 28/2018 art. 40)</t>
  </si>
  <si>
    <t>Sociedades de Productores Asesores de Seguros. Facturación anual (Resol. 28/2018 art. 40)</t>
  </si>
  <si>
    <t>Sociedades de Productores Asesores de Seguros. Patrimonio Neto inferior (Resol. 28/2018 art. 41)</t>
  </si>
  <si>
    <t>MINISTERIO DE TRABAJO, EMPLEO Y SEGURIDAD SOCIAL</t>
  </si>
  <si>
    <t>CONSEJO NACIONAL DEL EMPLEO, LA PRODUCTIVIDAD Y EL SALARIO MÍNIMO, VITAL Y MÓVIL</t>
  </si>
  <si>
    <t>Salario Mínimo, Vital y Móvil</t>
  </si>
  <si>
    <t>Período</t>
  </si>
  <si>
    <t>Valor</t>
  </si>
  <si>
    <t>N° Resolución</t>
  </si>
  <si>
    <t>Variación %</t>
  </si>
  <si>
    <t>Fuente</t>
  </si>
  <si>
    <t>12-2020</t>
  </si>
  <si>
    <t>4/2020</t>
  </si>
  <si>
    <t>https://www.boletinoficial.gob.ar/detalleAviso/primera/236294/20201020</t>
  </si>
  <si>
    <t>1-2021</t>
  </si>
  <si>
    <t>2-2021</t>
  </si>
  <si>
    <t>3-2021</t>
  </si>
  <si>
    <t>4-2021</t>
  </si>
  <si>
    <t>5/2021</t>
  </si>
  <si>
    <t>https://www.boletinoficial.gob.ar/detalleAviso/primera/244007/20210506</t>
  </si>
  <si>
    <t>5-2021</t>
  </si>
  <si>
    <t>6-2021</t>
  </si>
  <si>
    <t>7-2021</t>
  </si>
  <si>
    <t>6/2021</t>
  </si>
  <si>
    <t>https://www.boletinoficial.gob.ar/detalleAviso/primera/246611/20210707</t>
  </si>
  <si>
    <t>8-2021</t>
  </si>
  <si>
    <t>9-2021</t>
  </si>
  <si>
    <t>11/2021</t>
  </si>
  <si>
    <t>https://www.boletinoficial.gob.ar/detalleAviso/primera/250068/20210927</t>
  </si>
  <si>
    <t>10-2021</t>
  </si>
  <si>
    <t>11-2021</t>
  </si>
  <si>
    <t>12-2021</t>
  </si>
  <si>
    <t>1-2022</t>
  </si>
  <si>
    <t>2-2022</t>
  </si>
  <si>
    <t>3-2022</t>
  </si>
  <si>
    <t>4-2022</t>
  </si>
  <si>
    <t>4/2022</t>
  </si>
  <si>
    <t>https://www.boletinoficial.gob.ar/detalleAviso/primera/259783/20220325</t>
  </si>
  <si>
    <t>5-2022</t>
  </si>
  <si>
    <t>6-2022</t>
  </si>
  <si>
    <t>6/2022</t>
  </si>
  <si>
    <t>https://www.boletinoficial.gob.ar/detalleAviso/primera/262249/20220511</t>
  </si>
  <si>
    <t>7-2022</t>
  </si>
  <si>
    <t>8-2022</t>
  </si>
  <si>
    <t>9-2022</t>
  </si>
  <si>
    <t>11/2022</t>
  </si>
  <si>
    <t>https://www.boletinoficial.gob.ar/detalleAviso/primera/270290/20220826</t>
  </si>
  <si>
    <t>10-2022</t>
  </si>
  <si>
    <t>11-2022</t>
  </si>
  <si>
    <t>12-2022</t>
  </si>
  <si>
    <t>15/2022</t>
  </si>
  <si>
    <t>https://www.boletinoficial.gob.ar/detalleAviso/primera/276681/20221129</t>
  </si>
  <si>
    <t>1-2023</t>
  </si>
  <si>
    <t>2-2023</t>
  </si>
  <si>
    <t>3-2023</t>
  </si>
  <si>
    <t>4-2023</t>
  </si>
  <si>
    <t>5/2023</t>
  </si>
  <si>
    <t>https://www.boletinoficial.gob.ar/detalleAviso/primera/283397/20230328</t>
  </si>
  <si>
    <t>5-2023</t>
  </si>
  <si>
    <t>6-2023</t>
  </si>
  <si>
    <t>7-2023</t>
  </si>
  <si>
    <t>10/2023</t>
  </si>
  <si>
    <t>https://www.boletinoficial.gob.ar/detalleAviso/primera/290389/20230717</t>
  </si>
  <si>
    <t>8-2023</t>
  </si>
  <si>
    <t>9-2023</t>
  </si>
  <si>
    <t>10-2023</t>
  </si>
  <si>
    <t>15/2023</t>
  </si>
  <si>
    <t>https://www.boletinoficial.gob.ar/detalleAviso/primera/295159/20230929</t>
  </si>
  <si>
    <t>11-2023</t>
  </si>
  <si>
    <t>12-2023</t>
  </si>
  <si>
    <t>Salario Mínimo, Vital y Móvil: al fijado por el Consejo Nacional del Empleo, la Productividad y el Salario Mínimo, Vital y Móvil, vigente al 31 de diciembre del año calendario anterior y al 30 de junio del año calendario corriente, según corresponda</t>
  </si>
  <si>
    <t>1-2024</t>
  </si>
  <si>
    <t>2-2024</t>
  </si>
  <si>
    <t>3-2024</t>
  </si>
  <si>
    <t>4-2024</t>
  </si>
  <si>
    <t>5-2024</t>
  </si>
  <si>
    <t>6-2024</t>
  </si>
  <si>
    <t>Nuevos umbrales (Resol. 84/2023) en SMVM</t>
  </si>
  <si>
    <t>Resolución</t>
  </si>
  <si>
    <t>SMVM</t>
  </si>
  <si>
    <t>Valor Fijo</t>
  </si>
  <si>
    <t>SMVM 12-2023</t>
  </si>
  <si>
    <t>SMVM 06-2023</t>
  </si>
  <si>
    <t>Umbrales en pesos según Resolución</t>
  </si>
  <si>
    <t>Resolución 50/2022</t>
  </si>
  <si>
    <t>Resolución 84/2023</t>
  </si>
  <si>
    <r>
      <t xml:space="preserve">Resolución 84/2023 </t>
    </r>
    <r>
      <rPr>
        <b/>
        <sz val="7.7"/>
        <color theme="0"/>
        <rFont val="Calibri"/>
        <family val="2"/>
      </rPr>
      <t>1</t>
    </r>
  </si>
  <si>
    <r>
      <t xml:space="preserve">Resolución 84/2023 </t>
    </r>
    <r>
      <rPr>
        <b/>
        <sz val="7.7"/>
        <color theme="0"/>
        <rFont val="Calibri"/>
        <family val="2"/>
      </rPr>
      <t>2</t>
    </r>
  </si>
  <si>
    <t>SECTOR:</t>
  </si>
  <si>
    <t>DESCRIPCIÓN</t>
  </si>
  <si>
    <t>UMBRALES EN SMVM</t>
  </si>
  <si>
    <t>UMBRALES EN PESOS</t>
  </si>
  <si>
    <t>MES Y AÑO A SELECCIONAR</t>
  </si>
  <si>
    <t>RESOLUCIÓN UIF</t>
  </si>
  <si>
    <t>CALCULADOR DE UMBRALES UIF</t>
  </si>
  <si>
    <t>Seleccione el período (mes y año) en la celda "G-9" resaltada en amarillo.</t>
  </si>
  <si>
    <t>Automotores</t>
  </si>
  <si>
    <t>a partir del 13/04/2022 hasta el 17/06/2022</t>
  </si>
  <si>
    <t>a partir del 18/07/2022 hasta el 15/01/2023</t>
  </si>
  <si>
    <t>a partir del 16/01/2023 hasta el 16/07/2023</t>
  </si>
  <si>
    <t>a partir del 17/07/2023  hasta el 11/01/2024</t>
  </si>
  <si>
    <t xml:space="preserve">Contadores Públicos 
</t>
  </si>
  <si>
    <t>No Vigente</t>
  </si>
  <si>
    <t>Vigente</t>
  </si>
  <si>
    <t>Resolución 65/2011 (Modificada por la Resolución 84/2023)</t>
  </si>
  <si>
    <t>Resolución 42/2024</t>
  </si>
  <si>
    <t>a partir del 12/01/2024 hasta el 14/05/2024</t>
  </si>
  <si>
    <t>Resolución 51/2022 - Perfil Cliente. Automotores (Resol. 127/2012 art. 16)</t>
  </si>
  <si>
    <t>Resolución 71/2024 - Perfil Cliente. Automotores (Resol. 127/2012 art. 16)</t>
  </si>
  <si>
    <r>
      <rPr>
        <sz val="18"/>
        <rFont val="Calibri Light"/>
        <family val="2"/>
      </rPr>
      <t>Resolución 65/2011 -</t>
    </r>
    <r>
      <rPr>
        <sz val="18"/>
        <rFont val="Calibri Light"/>
        <family val="2"/>
        <scheme val="major"/>
      </rPr>
      <t xml:space="preserve"> ( art. 2.e. B-i ) - Vigencia a partir de Ejercicios Iniciados al 01/01/2011</t>
    </r>
  </si>
  <si>
    <r>
      <rPr>
        <sz val="18"/>
        <rFont val="Calibri Light"/>
        <family val="2"/>
      </rPr>
      <t>Resolución 42/2024 -</t>
    </r>
    <r>
      <rPr>
        <sz val="18"/>
        <rFont val="Calibri Light"/>
        <family val="2"/>
        <scheme val="major"/>
      </rPr>
      <t xml:space="preserve"> ( art. 2 inc. A, a-II )  - Vigencia a partir de Ejercicios Iniciados al 01/01/2024</t>
    </r>
  </si>
  <si>
    <t>7-2024</t>
  </si>
  <si>
    <t>8-2024</t>
  </si>
  <si>
    <t>09-2024</t>
  </si>
  <si>
    <t>10-2024</t>
  </si>
  <si>
    <t>11-2024</t>
  </si>
  <si>
    <t>12-2024</t>
  </si>
  <si>
    <r>
      <t xml:space="preserve">Resolución 84/2023 </t>
    </r>
    <r>
      <rPr>
        <b/>
        <sz val="7.7"/>
        <color theme="0"/>
        <rFont val="Calibri"/>
        <family val="2"/>
      </rPr>
      <t>3</t>
    </r>
    <r>
      <rPr>
        <sz val="11"/>
        <color theme="1"/>
        <rFont val="Calibri"/>
        <family val="2"/>
        <scheme val="minor"/>
      </rPr>
      <t/>
    </r>
  </si>
  <si>
    <t>SMVM 06-2024</t>
  </si>
  <si>
    <t>a partir del 16/07/2024</t>
  </si>
  <si>
    <t>a partir del 15/05/2024 hasta el 15/07/2024</t>
  </si>
  <si>
    <t>1-2025</t>
  </si>
  <si>
    <t>2-2025</t>
  </si>
  <si>
    <t>3-2025</t>
  </si>
  <si>
    <t>4-2025</t>
  </si>
  <si>
    <t>5-2025</t>
  </si>
  <si>
    <t>6-2025</t>
  </si>
  <si>
    <t>SMVM 12-2024</t>
  </si>
  <si>
    <r>
      <t xml:space="preserve">Resolución 84/2023 </t>
    </r>
    <r>
      <rPr>
        <b/>
        <sz val="7.5"/>
        <color theme="0"/>
        <rFont val="Calibri"/>
        <family val="2"/>
      </rPr>
      <t>4</t>
    </r>
  </si>
  <si>
    <r>
      <t xml:space="preserve">Resolución 84/2023 </t>
    </r>
    <r>
      <rPr>
        <b/>
        <sz val="7.7"/>
        <rFont val="Calibri"/>
        <family val="2"/>
      </rPr>
      <t>1</t>
    </r>
  </si>
  <si>
    <r>
      <t xml:space="preserve">Resolución 84/2023 </t>
    </r>
    <r>
      <rPr>
        <b/>
        <sz val="7.7"/>
        <rFont val="Calibri"/>
        <family val="2"/>
      </rPr>
      <t>2</t>
    </r>
  </si>
  <si>
    <r>
      <t xml:space="preserve">Resolución 84/2023 </t>
    </r>
    <r>
      <rPr>
        <b/>
        <sz val="7.7"/>
        <rFont val="Calibri"/>
        <family val="2"/>
      </rPr>
      <t>3</t>
    </r>
  </si>
  <si>
    <r>
      <t xml:space="preserve">Resolución 84/2023 </t>
    </r>
    <r>
      <rPr>
        <b/>
        <sz val="7.5"/>
        <rFont val="Inherit"/>
      </rPr>
      <t>4</t>
    </r>
  </si>
  <si>
    <t xml:space="preserve">El calculador aplicará automáticamente la Resolución correspondiente y le dará como resultado el umbral en pesos. </t>
  </si>
  <si>
    <t>Resolución 42/2024 - ( art. 2 inc. A, a-I,i) - Vigencia a partir del 01/09/2025</t>
  </si>
  <si>
    <t>Resolución 42/2024 - ( art. 2 inc. A, a-I,ii)  - Vigencia a partir del 01/09/2025</t>
  </si>
  <si>
    <t>Resolución 42/2024 - ( art. 2 inc. A, a-I,iii)  - Vigencia a partir del 01/09/2025</t>
  </si>
  <si>
    <t>7-2025</t>
  </si>
  <si>
    <t>8-2025</t>
  </si>
  <si>
    <t>9-2025</t>
  </si>
  <si>
    <t>10-2025</t>
  </si>
  <si>
    <t>11-2025</t>
  </si>
  <si>
    <t>12-2025</t>
  </si>
  <si>
    <t>Resolución UIF aplicable a la fecha indicada en "G-9"</t>
  </si>
  <si>
    <t>¿CUÁNDO SOY SUJETO OBLIGADO PARA LA UNIDAD DE INFORMACIÓN FINANCIERA (UIF)?</t>
  </si>
  <si>
    <t>Resolución UIF N° 42/2024 (Incluye las modificaciones incorporadas por la Resolución UIF 56/2024)</t>
  </si>
  <si>
    <t>…</t>
  </si>
  <si>
    <t>"Artículo 2°: Definiciones</t>
  </si>
  <si>
    <t>A los efectos de la presente resolución se entenderá por:</t>
  </si>
  <si>
    <t>a. Actividades Específicas a las siguientes:</t>
  </si>
  <si>
    <t>II.- Confección de informes de auditoría de estados contables de acuerdo con el Capítulo III, Acápite A, (Auditoría externa de estados contables con fines</t>
  </si>
  <si>
    <t>generales) de la Resolución Técnica N° 37 de la FEDERACIÓN ARGENTINA DE CONSEJOS PROFESIONALES DE CIENCIAS ECONÓMICAS</t>
  </si>
  <si>
    <t>(FACPCE), cuando actividades se brinden a las siguientes entidades:</t>
  </si>
  <si>
    <t>i) a las enunciadas en el artículo 20 de Ley Nº 25.246 y modificatorias y/o;</t>
  </si>
  <si>
    <t>ii) a las que no estando enunciadas en dicho artículo, según el Estado de Resultados auditado de acuerdo con las normas antes mencionadas, posean ingresos</t>
  </si>
  <si>
    <t>por actividades ordinarias, cualquiera sea la denominación con que se exponga en el resultado bruto, iguales o superiores a CUATRO MIL (4000)</t>
  </si>
  <si>
    <t>Salarios Mínimos, Vitales y Móviles, valuados a la fecha de cierre del ejercicio económico."</t>
  </si>
  <si>
    <t>Resolución P. N° 902/2024 del Consejo Profesional de Ciencias Económicas de la Ciudad Autónoma de Buenos Aires (CPCECABA)</t>
  </si>
  <si>
    <t>"Anexo I - Aclaraciones sobre determinados aspectos de la Resolución UIF N° 42/2024</t>
  </si>
  <si>
    <t>A. Alcance de la actividad específica enumerada en el apartado II del inciso a) del artículo 2° de la Resolución UIF N° 42/2024 (R 42)</t>
  </si>
  <si>
    <t>A.2. Respecto a las entidades no enunciadas en el artículo 20 de la Ley N° 25.246 y modificatorias (Sujetos No Obligados "SON")</t>
  </si>
  <si>
    <t>Respecto a la aplicación del SMVM, se deberá considerar el monto fijado por el Consejo Nacional del Empleo, la Productividad y el Salario Mínimo, Vital y</t>
  </si>
  <si>
    <t>Móvil, vigente al 31 de diciembre del año calendario anterior o al 30 de junio del año calendario corriente, inmediato anterior a la fecha de cierre de ejercicio de</t>
  </si>
  <si>
    <t>los estados contables mencionados en el párrafo anterior (anteriores al ejercicio corriente objeto de la auditoría). En aquellos casos en que esta fecha difiera</t>
  </si>
  <si>
    <t>de la fijada por la R 42 (diciembre o junio), el SMVM deberá ajustarse por inflación para expresarlo en la misma unidad de medida en la que se encuentran</t>
  </si>
  <si>
    <t>los últimos estados contables auditados."</t>
  </si>
  <si>
    <t>Ejemplos:</t>
  </si>
  <si>
    <t>Cierre de ejercicio</t>
  </si>
  <si>
    <t>Ingresos por actividades ordinarias (según ejercicio anterior)</t>
  </si>
  <si>
    <t>SMVM (Salarios Mínimos Vitales y Móviles)</t>
  </si>
  <si>
    <t>Cantidad SMVM</t>
  </si>
  <si>
    <t>Mes</t>
  </si>
  <si>
    <t>Total</t>
  </si>
  <si>
    <t>IPC</t>
  </si>
  <si>
    <t>Coef.</t>
  </si>
  <si>
    <t>Importe</t>
  </si>
  <si>
    <t>$</t>
  </si>
  <si>
    <t>Mes Cierre</t>
  </si>
  <si>
    <t>Mon. Hom.</t>
  </si>
  <si>
    <t>&gt; = (igual o mayor)</t>
  </si>
  <si>
    <t>1-2026</t>
  </si>
  <si>
    <t>2-2026</t>
  </si>
  <si>
    <t>3-2026</t>
  </si>
  <si>
    <t>4-2026</t>
  </si>
  <si>
    <t>5-2026</t>
  </si>
  <si>
    <t>6-2026</t>
  </si>
  <si>
    <t>CIERRE DEL EJERCICO:</t>
  </si>
  <si>
    <t>CONCLUSIÓN</t>
  </si>
  <si>
    <t>INGRESOS POR ACTIVIDADES ORDINARIAS (SEGÚN EJERCICIO ANTERIOR)</t>
  </si>
  <si>
    <t>En los casos de Auditoria de Estados Contables indicar la fecha de cierre de ejercicio.</t>
  </si>
  <si>
    <t>Seleccione el período (mes y año) en la celda "G-9" resaltada en amarillo considerando las aclaraciones brindadas en "H-9".</t>
  </si>
  <si>
    <t>ACLARACIÓN IMPORTANTE</t>
  </si>
  <si>
    <t xml:space="preserve">El calculador aplicará automáticamente la Resolución UIF correspondiente y dará como resultado el umbral en pesos. </t>
  </si>
  <si>
    <t>Resolución 42/2024 - (art. 2 inc. A, a-I,i ,ii, i,iii) - Vigencia a partir del 01/09/2025</t>
  </si>
  <si>
    <t>No Aplica</t>
  </si>
  <si>
    <t>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</si>
</sst>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[$$-2C0A]\ * #,##0.00_-;\-[$$-2C0A]\ * #,##0.00_-;_-[$$-2C0A]\ * &quot;-&quot;??_-;_-@_-"/>
    <numFmt numFmtId="165" formatCode="#,##0.0000"/>
  </numFmts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Inherit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36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7"/>
      <color theme="0"/>
      <name val="Calibri"/>
      <family val="2"/>
    </font>
    <font>
      <sz val="11"/>
      <color theme="1"/>
      <name val="Calibri Light"/>
      <family val="2"/>
      <scheme val="major"/>
    </font>
    <font>
      <b/>
      <sz val="48"/>
      <color rgb="FFC00000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1"/>
      <color rgb="FFFF0000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b/>
      <sz val="18"/>
      <color rgb="FFC00000"/>
      <name val="Calibri Light"/>
      <family val="2"/>
      <scheme val="major"/>
    </font>
    <font>
      <sz val="18"/>
      <name val="Calibri Light"/>
      <family val="2"/>
      <scheme val="major"/>
    </font>
    <font>
      <sz val="18"/>
      <name val="Calibri Light"/>
      <family val="2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7.5"/>
      <color theme="0"/>
      <name val="Calibri"/>
      <family val="2"/>
    </font>
    <font>
      <sz val="20"/>
      <color rgb="FFFF0000"/>
      <name val="Calibri"/>
      <family val="2"/>
      <scheme val="minor"/>
    </font>
    <font>
      <b/>
      <sz val="10"/>
      <name val="Inherit"/>
    </font>
    <font>
      <b/>
      <sz val="7.7"/>
      <name val="Calibri"/>
      <family val="2"/>
    </font>
    <font>
      <b/>
      <sz val="7.5"/>
      <name val="Inherit"/>
    </font>
    <font>
      <sz val="26"/>
      <name val="Calibri"/>
      <family val="2"/>
      <scheme val="minor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i/>
      <sz val="12"/>
      <color theme="1"/>
      <name val="Garamond"/>
      <family val="1"/>
    </font>
    <font>
      <b/>
      <i/>
      <sz val="12"/>
      <color rgb="FF000000"/>
      <name val="Garamond"/>
      <family val="1"/>
    </font>
    <font>
      <sz val="12"/>
      <color rgb="FF000000"/>
      <name val="Garamond"/>
      <family val="1"/>
    </font>
    <font>
      <u/>
      <sz val="12"/>
      <color theme="1"/>
      <name val="Garamond"/>
      <family val="1"/>
    </font>
    <font>
      <sz val="11"/>
      <color theme="1"/>
      <name val="Garamond"/>
      <family val="1"/>
    </font>
    <font>
      <sz val="12"/>
      <color rgb="FF002060"/>
      <name val="Garamond"/>
      <family val="1"/>
    </font>
    <font>
      <sz val="12"/>
      <name val="Garamond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2"/>
      <color rgb="FFFF0000"/>
      <name val="Garamond"/>
      <family val="1"/>
    </font>
    <font>
      <sz val="12"/>
      <color rgb="FF0070C0"/>
      <name val="Garamond"/>
      <family val="1"/>
    </font>
    <font>
      <sz val="11"/>
      <color rgb="FF0070C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38" fillId="0" borderId="0"/>
  </cellStyleXfs>
  <cellXfs count="211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0" fontId="0" fillId="4" borderId="0" xfId="0" applyFill="1"/>
    <xf numFmtId="0" fontId="6" fillId="4" borderId="0" xfId="0" applyFont="1" applyFill="1"/>
    <xf numFmtId="0" fontId="5" fillId="5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/>
    </xf>
    <xf numFmtId="164" fontId="0" fillId="4" borderId="1" xfId="0" applyNumberFormat="1" applyFill="1" applyBorder="1"/>
    <xf numFmtId="49" fontId="0" fillId="4" borderId="1" xfId="0" applyNumberFormat="1" applyFill="1" applyBorder="1" applyAlignment="1">
      <alignment horizontal="center"/>
    </xf>
    <xf numFmtId="9" fontId="7" fillId="4" borderId="1" xfId="2" applyFont="1" applyFill="1" applyBorder="1" applyAlignment="1">
      <alignment horizontal="center"/>
    </xf>
    <xf numFmtId="0" fontId="4" fillId="4" borderId="1" xfId="3" applyFill="1" applyBorder="1"/>
    <xf numFmtId="49" fontId="1" fillId="4" borderId="1" xfId="0" applyNumberFormat="1" applyFont="1" applyFill="1" applyBorder="1" applyAlignment="1">
      <alignment horizontal="center"/>
    </xf>
    <xf numFmtId="164" fontId="0" fillId="5" borderId="1" xfId="0" applyNumberFormat="1" applyFill="1" applyBorder="1"/>
    <xf numFmtId="49" fontId="0" fillId="5" borderId="1" xfId="0" applyNumberFormat="1" applyFill="1" applyBorder="1" applyAlignment="1">
      <alignment horizontal="center"/>
    </xf>
    <xf numFmtId="9" fontId="7" fillId="5" borderId="1" xfId="2" applyFont="1" applyFill="1" applyBorder="1" applyAlignment="1">
      <alignment horizontal="center"/>
    </xf>
    <xf numFmtId="0" fontId="4" fillId="5" borderId="1" xfId="3" applyFill="1" applyBorder="1"/>
    <xf numFmtId="164" fontId="0" fillId="4" borderId="0" xfId="0" applyNumberFormat="1" applyFill="1"/>
    <xf numFmtId="0" fontId="5" fillId="6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right" vertical="top" wrapText="1"/>
    </xf>
    <xf numFmtId="44" fontId="3" fillId="0" borderId="1" xfId="1" applyFont="1" applyBorder="1" applyAlignment="1">
      <alignment horizontal="right" vertical="top" wrapText="1"/>
    </xf>
    <xf numFmtId="49" fontId="1" fillId="7" borderId="1" xfId="0" applyNumberFormat="1" applyFont="1" applyFill="1" applyBorder="1" applyAlignment="1">
      <alignment horizontal="center"/>
    </xf>
    <xf numFmtId="14" fontId="1" fillId="8" borderId="1" xfId="0" applyNumberFormat="1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4" fontId="0" fillId="8" borderId="1" xfId="0" applyNumberForma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9" fillId="3" borderId="0" xfId="0" applyFont="1" applyFill="1" applyAlignment="1">
      <alignment vertical="center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5" fillId="3" borderId="0" xfId="0" applyFont="1" applyFill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4" fontId="3" fillId="2" borderId="1" xfId="1" applyFont="1" applyFill="1" applyBorder="1" applyAlignment="1">
      <alignment horizontal="right" vertical="top" wrapText="1"/>
    </xf>
    <xf numFmtId="44" fontId="0" fillId="7" borderId="1" xfId="0" applyNumberFormat="1" applyFill="1" applyBorder="1"/>
    <xf numFmtId="44" fontId="0" fillId="7" borderId="1" xfId="0" applyNumberFormat="1" applyFill="1" applyBorder="1" applyAlignment="1">
      <alignment horizontal="right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16" xfId="0" applyFont="1" applyBorder="1" applyAlignment="1">
      <alignment horizontal="center" vertical="center" wrapText="1"/>
    </xf>
    <xf numFmtId="44" fontId="17" fillId="0" borderId="20" xfId="1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6" borderId="16" xfId="0" applyFont="1" applyFill="1" applyBorder="1" applyAlignment="1" applyProtection="1">
      <alignment horizontal="center" vertical="center" wrapText="1"/>
      <protection locked="0"/>
    </xf>
    <xf numFmtId="0" fontId="17" fillId="0" borderId="17" xfId="0" applyFont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/>
    </xf>
    <xf numFmtId="0" fontId="19" fillId="0" borderId="5" xfId="0" applyFont="1" applyBorder="1" applyAlignment="1">
      <alignment horizontal="left" vertical="center" wrapText="1"/>
    </xf>
    <xf numFmtId="43" fontId="3" fillId="3" borderId="1" xfId="1" applyNumberFormat="1" applyFont="1" applyFill="1" applyBorder="1" applyAlignment="1">
      <alignment horizontal="right" vertical="top" wrapText="1"/>
    </xf>
    <xf numFmtId="0" fontId="22" fillId="3" borderId="0" xfId="0" applyFont="1" applyFill="1" applyAlignment="1">
      <alignment horizontal="center"/>
    </xf>
    <xf numFmtId="49" fontId="21" fillId="2" borderId="1" xfId="0" applyNumberFormat="1" applyFont="1" applyFill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44" fontId="0" fillId="2" borderId="1" xfId="0" applyNumberFormat="1" applyFill="1" applyBorder="1"/>
    <xf numFmtId="44" fontId="0" fillId="2" borderId="1" xfId="0" applyNumberFormat="1" applyFill="1" applyBorder="1" applyAlignment="1">
      <alignment horizontal="right"/>
    </xf>
    <xf numFmtId="49" fontId="1" fillId="10" borderId="1" xfId="0" applyNumberFormat="1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0" xfId="0" applyFill="1"/>
    <xf numFmtId="0" fontId="24" fillId="3" borderId="0" xfId="0" applyFont="1" applyFill="1" applyAlignment="1">
      <alignment horizontal="center"/>
    </xf>
    <xf numFmtId="0" fontId="25" fillId="2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/>
    </xf>
    <xf numFmtId="44" fontId="0" fillId="6" borderId="1" xfId="0" applyNumberFormat="1" applyFill="1" applyBorder="1"/>
    <xf numFmtId="44" fontId="0" fillId="6" borderId="1" xfId="0" applyNumberFormat="1" applyFill="1" applyBorder="1" applyAlignment="1">
      <alignment horizontal="right"/>
    </xf>
    <xf numFmtId="0" fontId="0" fillId="11" borderId="1" xfId="0" applyFill="1" applyBorder="1" applyAlignment="1">
      <alignment horizontal="center"/>
    </xf>
    <xf numFmtId="0" fontId="0" fillId="12" borderId="0" xfId="0" applyFill="1"/>
    <xf numFmtId="0" fontId="0" fillId="7" borderId="22" xfId="0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21" fillId="2" borderId="4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1" fillId="7" borderId="23" xfId="0" applyNumberFormat="1" applyFont="1" applyFill="1" applyBorder="1" applyAlignment="1">
      <alignment horizontal="center"/>
    </xf>
    <xf numFmtId="49" fontId="1" fillId="7" borderId="24" xfId="0" applyNumberFormat="1" applyFont="1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49" fontId="1" fillId="7" borderId="26" xfId="0" applyNumberFormat="1" applyFont="1" applyFill="1" applyBorder="1" applyAlignment="1">
      <alignment horizontal="center"/>
    </xf>
    <xf numFmtId="49" fontId="1" fillId="7" borderId="28" xfId="0" applyNumberFormat="1" applyFont="1" applyFill="1" applyBorder="1" applyAlignment="1">
      <alignment horizontal="center"/>
    </xf>
    <xf numFmtId="49" fontId="1" fillId="7" borderId="29" xfId="0" applyNumberFormat="1" applyFont="1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44" fontId="17" fillId="0" borderId="20" xfId="1" applyFont="1" applyFill="1" applyBorder="1" applyAlignment="1" applyProtection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0" fillId="6" borderId="0" xfId="0" applyFill="1"/>
    <xf numFmtId="0" fontId="0" fillId="11" borderId="0" xfId="0" applyFill="1"/>
    <xf numFmtId="0" fontId="29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0" fillId="0" borderId="0" xfId="0" applyProtection="1">
      <protection hidden="1"/>
    </xf>
    <xf numFmtId="0" fontId="31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34" fillId="0" borderId="0" xfId="0" applyFont="1" applyProtection="1"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0" fontId="30" fillId="0" borderId="1" xfId="0" applyFont="1" applyBorder="1" applyAlignment="1" applyProtection="1">
      <alignment horizontal="center"/>
      <protection hidden="1"/>
    </xf>
    <xf numFmtId="0" fontId="30" fillId="0" borderId="0" xfId="0" applyFont="1" applyAlignment="1" applyProtection="1">
      <alignment horizontal="center"/>
      <protection hidden="1"/>
    </xf>
    <xf numFmtId="0" fontId="35" fillId="0" borderId="0" xfId="0" applyFont="1" applyProtection="1">
      <protection hidden="1"/>
    </xf>
    <xf numFmtId="0" fontId="30" fillId="0" borderId="1" xfId="0" applyFont="1" applyBorder="1" applyProtection="1">
      <protection hidden="1"/>
    </xf>
    <xf numFmtId="17" fontId="30" fillId="10" borderId="31" xfId="0" applyNumberFormat="1" applyFont="1" applyFill="1" applyBorder="1" applyProtection="1">
      <protection hidden="1"/>
    </xf>
    <xf numFmtId="49" fontId="1" fillId="10" borderId="1" xfId="0" applyNumberFormat="1" applyFont="1" applyFill="1" applyBorder="1" applyAlignment="1" applyProtection="1">
      <alignment horizontal="center"/>
      <protection hidden="1"/>
    </xf>
    <xf numFmtId="17" fontId="30" fillId="10" borderId="1" xfId="0" applyNumberFormat="1" applyFont="1" applyFill="1" applyBorder="1" applyProtection="1">
      <protection hidden="1"/>
    </xf>
    <xf numFmtId="3" fontId="30" fillId="10" borderId="1" xfId="0" applyNumberFormat="1" applyFont="1" applyFill="1" applyBorder="1" applyProtection="1">
      <protection hidden="1"/>
    </xf>
    <xf numFmtId="17" fontId="29" fillId="10" borderId="0" xfId="0" applyNumberFormat="1" applyFont="1" applyFill="1" applyProtection="1">
      <protection hidden="1"/>
    </xf>
    <xf numFmtId="8" fontId="39" fillId="13" borderId="1" xfId="0" applyNumberFormat="1" applyFont="1" applyFill="1" applyBorder="1" applyProtection="1">
      <protection hidden="1"/>
    </xf>
    <xf numFmtId="3" fontId="36" fillId="10" borderId="1" xfId="0" applyNumberFormat="1" applyFont="1" applyFill="1" applyBorder="1" applyProtection="1">
      <protection hidden="1"/>
    </xf>
    <xf numFmtId="17" fontId="30" fillId="10" borderId="1" xfId="0" applyNumberFormat="1" applyFont="1" applyFill="1" applyBorder="1" applyAlignment="1" applyProtection="1">
      <alignment horizontal="center"/>
      <protection hidden="1"/>
    </xf>
    <xf numFmtId="165" fontId="37" fillId="10" borderId="1" xfId="0" applyNumberFormat="1" applyFont="1" applyFill="1" applyBorder="1" applyProtection="1">
      <protection hidden="1"/>
    </xf>
    <xf numFmtId="17" fontId="40" fillId="10" borderId="1" xfId="0" applyNumberFormat="1" applyFont="1" applyFill="1" applyBorder="1" applyProtection="1">
      <protection hidden="1"/>
    </xf>
    <xf numFmtId="165" fontId="40" fillId="10" borderId="1" xfId="0" applyNumberFormat="1" applyFont="1" applyFill="1" applyBorder="1" applyProtection="1">
      <protection hidden="1"/>
    </xf>
    <xf numFmtId="165" fontId="36" fillId="10" borderId="1" xfId="0" applyNumberFormat="1" applyFont="1" applyFill="1" applyBorder="1" applyAlignment="1" applyProtection="1">
      <alignment horizontal="right"/>
      <protection hidden="1"/>
    </xf>
    <xf numFmtId="3" fontId="36" fillId="10" borderId="1" xfId="0" applyNumberFormat="1" applyFont="1" applyFill="1" applyBorder="1" applyAlignment="1" applyProtection="1">
      <alignment horizontal="right"/>
      <protection hidden="1"/>
    </xf>
    <xf numFmtId="17" fontId="30" fillId="0" borderId="31" xfId="0" applyNumberFormat="1" applyFont="1" applyBorder="1" applyProtection="1">
      <protection hidden="1"/>
    </xf>
    <xf numFmtId="49" fontId="1" fillId="7" borderId="1" xfId="0" applyNumberFormat="1" applyFont="1" applyFill="1" applyBorder="1" applyAlignment="1" applyProtection="1">
      <alignment horizontal="center"/>
      <protection hidden="1"/>
    </xf>
    <xf numFmtId="17" fontId="30" fillId="0" borderId="1" xfId="0" applyNumberFormat="1" applyFont="1" applyBorder="1" applyProtection="1">
      <protection hidden="1"/>
    </xf>
    <xf numFmtId="17" fontId="29" fillId="0" borderId="0" xfId="0" applyNumberFormat="1" applyFont="1" applyProtection="1">
      <protection hidden="1"/>
    </xf>
    <xf numFmtId="3" fontId="41" fillId="0" borderId="1" xfId="0" applyNumberFormat="1" applyFont="1" applyBorder="1" applyProtection="1">
      <protection hidden="1"/>
    </xf>
    <xf numFmtId="17" fontId="41" fillId="2" borderId="1" xfId="0" applyNumberFormat="1" applyFont="1" applyFill="1" applyBorder="1" applyProtection="1">
      <protection hidden="1"/>
    </xf>
    <xf numFmtId="8" fontId="42" fillId="14" borderId="1" xfId="0" applyNumberFormat="1" applyFont="1" applyFill="1" applyBorder="1" applyProtection="1">
      <protection hidden="1"/>
    </xf>
    <xf numFmtId="3" fontId="41" fillId="2" borderId="1" xfId="0" applyNumberFormat="1" applyFont="1" applyFill="1" applyBorder="1" applyProtection="1">
      <protection hidden="1"/>
    </xf>
    <xf numFmtId="17" fontId="41" fillId="4" borderId="1" xfId="0" applyNumberFormat="1" applyFont="1" applyFill="1" applyBorder="1" applyAlignment="1" applyProtection="1">
      <alignment horizontal="center"/>
      <protection hidden="1"/>
    </xf>
    <xf numFmtId="165" fontId="41" fillId="2" borderId="1" xfId="0" applyNumberFormat="1" applyFont="1" applyFill="1" applyBorder="1" applyProtection="1">
      <protection hidden="1"/>
    </xf>
    <xf numFmtId="17" fontId="40" fillId="0" borderId="1" xfId="0" applyNumberFormat="1" applyFont="1" applyBorder="1" applyProtection="1">
      <protection hidden="1"/>
    </xf>
    <xf numFmtId="165" fontId="40" fillId="0" borderId="1" xfId="0" applyNumberFormat="1" applyFont="1" applyBorder="1" applyProtection="1">
      <protection hidden="1"/>
    </xf>
    <xf numFmtId="165" fontId="41" fillId="0" borderId="1" xfId="0" applyNumberFormat="1" applyFont="1" applyBorder="1" applyAlignment="1" applyProtection="1">
      <alignment horizontal="right"/>
      <protection hidden="1"/>
    </xf>
    <xf numFmtId="3" fontId="41" fillId="0" borderId="1" xfId="0" applyNumberFormat="1" applyFont="1" applyBorder="1" applyAlignment="1" applyProtection="1">
      <alignment horizontal="right"/>
      <protection hidden="1"/>
    </xf>
    <xf numFmtId="0" fontId="29" fillId="0" borderId="0" xfId="0" applyFont="1" applyAlignment="1" applyProtection="1">
      <alignment horizontal="center"/>
      <protection hidden="1"/>
    </xf>
    <xf numFmtId="17" fontId="30" fillId="0" borderId="0" xfId="0" applyNumberFormat="1" applyFont="1" applyProtection="1">
      <protection hidden="1"/>
    </xf>
    <xf numFmtId="165" fontId="37" fillId="0" borderId="0" xfId="0" applyNumberFormat="1" applyFont="1" applyProtection="1">
      <protection hidden="1"/>
    </xf>
    <xf numFmtId="165" fontId="30" fillId="0" borderId="0" xfId="0" applyNumberFormat="1" applyFont="1" applyProtection="1">
      <protection hidden="1"/>
    </xf>
    <xf numFmtId="4" fontId="30" fillId="0" borderId="0" xfId="0" applyNumberFormat="1" applyFont="1" applyProtection="1">
      <protection hidden="1"/>
    </xf>
    <xf numFmtId="3" fontId="30" fillId="0" borderId="0" xfId="0" applyNumberFormat="1" applyFont="1" applyProtection="1">
      <protection hidden="1"/>
    </xf>
    <xf numFmtId="0" fontId="30" fillId="10" borderId="1" xfId="0" applyFont="1" applyFill="1" applyBorder="1" applyAlignment="1" applyProtection="1">
      <alignment horizontal="center"/>
      <protection hidden="1"/>
    </xf>
    <xf numFmtId="4" fontId="0" fillId="0" borderId="0" xfId="0" applyNumberFormat="1" applyProtection="1">
      <protection hidden="1"/>
    </xf>
    <xf numFmtId="165" fontId="37" fillId="0" borderId="0" xfId="5" applyNumberFormat="1" applyFont="1" applyProtection="1">
      <protection hidden="1"/>
    </xf>
    <xf numFmtId="49" fontId="21" fillId="2" borderId="1" xfId="0" applyNumberFormat="1" applyFont="1" applyFill="1" applyBorder="1" applyAlignment="1" applyProtection="1">
      <alignment horizontal="center"/>
      <protection hidden="1"/>
    </xf>
    <xf numFmtId="49" fontId="21" fillId="10" borderId="1" xfId="0" applyNumberFormat="1" applyFont="1" applyFill="1" applyBorder="1" applyAlignment="1" applyProtection="1">
      <alignment horizontal="center"/>
      <protection hidden="1"/>
    </xf>
    <xf numFmtId="4" fontId="30" fillId="10" borderId="1" xfId="0" applyNumberFormat="1" applyFont="1" applyFill="1" applyBorder="1" applyProtection="1">
      <protection hidden="1"/>
    </xf>
    <xf numFmtId="3" fontId="30" fillId="0" borderId="1" xfId="0" applyNumberFormat="1" applyFont="1" applyBorder="1" applyProtection="1">
      <protection hidden="1"/>
    </xf>
    <xf numFmtId="3" fontId="0" fillId="0" borderId="0" xfId="0" applyNumberFormat="1" applyProtection="1">
      <protection hidden="1"/>
    </xf>
    <xf numFmtId="17" fontId="30" fillId="10" borderId="32" xfId="0" applyNumberFormat="1" applyFont="1" applyFill="1" applyBorder="1" applyProtection="1">
      <protection hidden="1"/>
    </xf>
    <xf numFmtId="17" fontId="30" fillId="10" borderId="2" xfId="0" applyNumberFormat="1" applyFont="1" applyFill="1" applyBorder="1" applyProtection="1">
      <protection hidden="1"/>
    </xf>
    <xf numFmtId="3" fontId="30" fillId="10" borderId="2" xfId="0" applyNumberFormat="1" applyFont="1" applyFill="1" applyBorder="1" applyProtection="1">
      <protection hidden="1"/>
    </xf>
    <xf numFmtId="4" fontId="30" fillId="10" borderId="2" xfId="0" applyNumberFormat="1" applyFont="1" applyFill="1" applyBorder="1" applyProtection="1">
      <protection hidden="1"/>
    </xf>
    <xf numFmtId="3" fontId="36" fillId="10" borderId="2" xfId="0" applyNumberFormat="1" applyFont="1" applyFill="1" applyBorder="1" applyProtection="1">
      <protection hidden="1"/>
    </xf>
    <xf numFmtId="3" fontId="30" fillId="10" borderId="2" xfId="0" applyNumberFormat="1" applyFont="1" applyFill="1" applyBorder="1" applyAlignment="1" applyProtection="1">
      <alignment horizontal="center"/>
      <protection hidden="1"/>
    </xf>
    <xf numFmtId="17" fontId="40" fillId="10" borderId="2" xfId="0" applyNumberFormat="1" applyFont="1" applyFill="1" applyBorder="1" applyProtection="1">
      <protection hidden="1"/>
    </xf>
    <xf numFmtId="3" fontId="40" fillId="10" borderId="2" xfId="0" applyNumberFormat="1" applyFont="1" applyFill="1" applyBorder="1" applyAlignment="1" applyProtection="1">
      <alignment horizontal="center"/>
      <protection hidden="1"/>
    </xf>
    <xf numFmtId="165" fontId="36" fillId="10" borderId="2" xfId="0" applyNumberFormat="1" applyFont="1" applyFill="1" applyBorder="1" applyAlignment="1" applyProtection="1">
      <alignment horizontal="right"/>
      <protection hidden="1"/>
    </xf>
    <xf numFmtId="3" fontId="36" fillId="10" borderId="2" xfId="0" applyNumberFormat="1" applyFont="1" applyFill="1" applyBorder="1" applyAlignment="1" applyProtection="1">
      <alignment horizontal="right"/>
      <protection hidden="1"/>
    </xf>
    <xf numFmtId="17" fontId="29" fillId="0" borderId="1" xfId="0" applyNumberFormat="1" applyFont="1" applyBorder="1" applyProtection="1">
      <protection hidden="1"/>
    </xf>
    <xf numFmtId="0" fontId="0" fillId="0" borderId="1" xfId="0" applyBorder="1" applyProtection="1">
      <protection hidden="1"/>
    </xf>
    <xf numFmtId="0" fontId="0" fillId="15" borderId="0" xfId="0" applyFill="1"/>
    <xf numFmtId="0" fontId="0" fillId="15" borderId="0" xfId="0" applyFill="1" applyAlignment="1">
      <alignment horizontal="center"/>
    </xf>
    <xf numFmtId="0" fontId="9" fillId="15" borderId="0" xfId="0" applyFont="1" applyFill="1" applyAlignment="1">
      <alignment vertical="center"/>
    </xf>
    <xf numFmtId="0" fontId="12" fillId="15" borderId="0" xfId="0" applyFont="1" applyFill="1" applyAlignment="1">
      <alignment horizontal="center"/>
    </xf>
    <xf numFmtId="44" fontId="0" fillId="15" borderId="0" xfId="0" applyNumberFormat="1" applyFill="1"/>
    <xf numFmtId="0" fontId="22" fillId="15" borderId="0" xfId="0" applyFont="1" applyFill="1" applyAlignment="1">
      <alignment horizontal="center"/>
    </xf>
    <xf numFmtId="0" fontId="19" fillId="11" borderId="11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13" fillId="9" borderId="0" xfId="0" applyFont="1" applyFill="1" applyAlignment="1">
      <alignment horizontal="center" vertical="center"/>
    </xf>
    <xf numFmtId="0" fontId="13" fillId="9" borderId="12" xfId="0" applyFont="1" applyFill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/>
    </xf>
    <xf numFmtId="0" fontId="13" fillId="9" borderId="14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28" fillId="0" borderId="13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left" vertical="center"/>
    </xf>
    <xf numFmtId="0" fontId="28" fillId="0" borderId="9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19" fillId="6" borderId="11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29" fillId="0" borderId="0" xfId="0" applyFont="1" applyAlignment="1" applyProtection="1">
      <alignment horizontal="center"/>
      <protection hidden="1"/>
    </xf>
    <xf numFmtId="0" fontId="30" fillId="0" borderId="1" xfId="0" applyFont="1" applyBorder="1" applyAlignment="1" applyProtection="1">
      <alignment horizontal="center" vertical="center" wrapText="1"/>
      <protection hidden="1"/>
    </xf>
    <xf numFmtId="0" fontId="30" fillId="0" borderId="1" xfId="0" applyFont="1" applyBorder="1" applyAlignment="1" applyProtection="1">
      <alignment horizontal="center"/>
      <protection hidden="1"/>
    </xf>
    <xf numFmtId="0" fontId="30" fillId="0" borderId="1" xfId="0" applyFont="1" applyBorder="1" applyAlignment="1" applyProtection="1">
      <alignment horizontal="center" vertical="center"/>
      <protection hidden="1"/>
    </xf>
    <xf numFmtId="43" fontId="0" fillId="2" borderId="2" xfId="4" applyFont="1" applyFill="1" applyBorder="1" applyAlignment="1">
      <alignment horizontal="center" vertical="center" wrapText="1"/>
    </xf>
    <xf numFmtId="43" fontId="0" fillId="2" borderId="3" xfId="4" applyFont="1" applyFill="1" applyBorder="1" applyAlignment="1">
      <alignment horizontal="center" vertical="center" wrapText="1"/>
    </xf>
    <xf numFmtId="43" fontId="0" fillId="7" borderId="25" xfId="4" applyFont="1" applyFill="1" applyBorder="1" applyAlignment="1">
      <alignment horizontal="center" vertical="center"/>
    </xf>
    <xf numFmtId="43" fontId="0" fillId="7" borderId="27" xfId="4" applyFont="1" applyFill="1" applyBorder="1" applyAlignment="1">
      <alignment horizontal="center" vertical="center"/>
    </xf>
    <xf numFmtId="43" fontId="0" fillId="7" borderId="30" xfId="4" applyFont="1" applyFill="1" applyBorder="1" applyAlignment="1">
      <alignment horizontal="center" vertical="center"/>
    </xf>
    <xf numFmtId="43" fontId="0" fillId="2" borderId="3" xfId="4" applyFont="1" applyFill="1" applyBorder="1" applyAlignment="1">
      <alignment horizontal="center" vertical="center"/>
    </xf>
    <xf numFmtId="43" fontId="0" fillId="2" borderId="4" xfId="4" applyFont="1" applyFill="1" applyBorder="1" applyAlignment="1">
      <alignment horizontal="center" vertical="center"/>
    </xf>
    <xf numFmtId="43" fontId="0" fillId="10" borderId="2" xfId="4" applyFont="1" applyFill="1" applyBorder="1" applyAlignment="1">
      <alignment horizontal="center" vertical="center"/>
    </xf>
    <xf numFmtId="43" fontId="0" fillId="10" borderId="3" xfId="4" applyFont="1" applyFill="1" applyBorder="1" applyAlignment="1">
      <alignment horizontal="center" vertical="center"/>
    </xf>
    <xf numFmtId="43" fontId="0" fillId="10" borderId="4" xfId="4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 vertical="center" wrapText="1"/>
    </xf>
  </cellXfs>
  <cellStyles count="6">
    <cellStyle name="Hyperlink 2" xfId="3"/>
    <cellStyle name="Millares" xfId="4" builtinId="3"/>
    <cellStyle name="Moneda" xfId="1" builtinId="4"/>
    <cellStyle name="Normal" xfId="0" builtinId="0"/>
    <cellStyle name="Normal 2" xfId="5"/>
    <cellStyle name="Percent 2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66985</xdr:colOff>
      <xdr:row>7</xdr:row>
      <xdr:rowOff>120458</xdr:rowOff>
    </xdr:from>
    <xdr:to>
      <xdr:col>4</xdr:col>
      <xdr:colOff>3276600</xdr:colOff>
      <xdr:row>8</xdr:row>
      <xdr:rowOff>594143</xdr:rowOff>
    </xdr:to>
    <xdr:pic>
      <xdr:nvPicPr>
        <xdr:cNvPr id="4" name="Picture 3" descr="Home | Consejo">
          <a:extLst>
            <a:ext uri="{FF2B5EF4-FFF2-40B4-BE49-F238E27FC236}">
              <a16:creationId xmlns:a16="http://schemas.microsoft.com/office/drawing/2014/main" id="{8677AD2F-B522-8EED-AD2F-968765794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585" y="2749358"/>
          <a:ext cx="3209615" cy="108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1631950</xdr:colOff>
      <xdr:row>1048576</xdr:row>
      <xdr:rowOff>160565</xdr:rowOff>
    </xdr:to>
    <xdr:sp macro="" textlink="">
      <xdr:nvSpPr>
        <xdr:cNvPr id="1025" name="AutoShape 1" descr="Primero La Gente">
          <a:extLst>
            <a:ext uri="{FF2B5EF4-FFF2-40B4-BE49-F238E27FC236}">
              <a16:creationId xmlns:a16="http://schemas.microsoft.com/office/drawing/2014/main" id="{ADD4140F-A7A1-84F5-25A1-BBFD56E6239F}"/>
            </a:ext>
          </a:extLst>
        </xdr:cNvPr>
        <xdr:cNvSpPr>
          <a:spLocks noChangeAspect="1" noChangeArrowheads="1"/>
        </xdr:cNvSpPr>
      </xdr:nvSpPr>
      <xdr:spPr bwMode="auto">
        <a:xfrm>
          <a:off x="0" y="85242400"/>
          <a:ext cx="1631950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19</xdr:row>
      <xdr:rowOff>0</xdr:rowOff>
    </xdr:from>
    <xdr:ext cx="1631950" cy="160565"/>
    <xdr:sp macro="" textlink="">
      <xdr:nvSpPr>
        <xdr:cNvPr id="3" name="AutoShape 1" descr="Primero La Gente">
          <a:extLst>
            <a:ext uri="{FF2B5EF4-FFF2-40B4-BE49-F238E27FC236}">
              <a16:creationId xmlns:a16="http://schemas.microsoft.com/office/drawing/2014/main" id="{4580B260-0E7E-4BF6-BBDF-B8563AA4C889}"/>
            </a:ext>
          </a:extLst>
        </xdr:cNvPr>
        <xdr:cNvSpPr>
          <a:spLocks noChangeAspect="1" noChangeArrowheads="1"/>
        </xdr:cNvSpPr>
      </xdr:nvSpPr>
      <xdr:spPr bwMode="auto">
        <a:xfrm>
          <a:off x="4974167" y="11303000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631950" cy="160565"/>
    <xdr:sp macro="" textlink="">
      <xdr:nvSpPr>
        <xdr:cNvPr id="5" name="AutoShape 1" descr="Primero La Gente">
          <a:extLst>
            <a:ext uri="{FF2B5EF4-FFF2-40B4-BE49-F238E27FC236}">
              <a16:creationId xmlns:a16="http://schemas.microsoft.com/office/drawing/2014/main" id="{5CB71037-8C97-4239-8A67-707EF0DA4B10}"/>
            </a:ext>
          </a:extLst>
        </xdr:cNvPr>
        <xdr:cNvSpPr>
          <a:spLocks noChangeAspect="1" noChangeArrowheads="1"/>
        </xdr:cNvSpPr>
      </xdr:nvSpPr>
      <xdr:spPr bwMode="auto">
        <a:xfrm>
          <a:off x="4974167" y="11303000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631950" cy="160565"/>
    <xdr:sp macro="" textlink="">
      <xdr:nvSpPr>
        <xdr:cNvPr id="6" name="AutoShape 1" descr="Primero La Gente">
          <a:extLst>
            <a:ext uri="{FF2B5EF4-FFF2-40B4-BE49-F238E27FC236}">
              <a16:creationId xmlns:a16="http://schemas.microsoft.com/office/drawing/2014/main" id="{590181B4-3D4F-4FF0-BE61-CF657BE8F738}"/>
            </a:ext>
          </a:extLst>
        </xdr:cNvPr>
        <xdr:cNvSpPr>
          <a:spLocks noChangeAspect="1" noChangeArrowheads="1"/>
        </xdr:cNvSpPr>
      </xdr:nvSpPr>
      <xdr:spPr bwMode="auto">
        <a:xfrm>
          <a:off x="4974167" y="11303000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21</xdr:row>
      <xdr:rowOff>0</xdr:rowOff>
    </xdr:from>
    <xdr:ext cx="1631950" cy="160565"/>
    <xdr:sp macro="" textlink="">
      <xdr:nvSpPr>
        <xdr:cNvPr id="7" name="AutoShape 1" descr="Primero La Gente">
          <a:extLst>
            <a:ext uri="{FF2B5EF4-FFF2-40B4-BE49-F238E27FC236}">
              <a16:creationId xmlns:a16="http://schemas.microsoft.com/office/drawing/2014/main" id="{1B8C9138-E6D0-466C-8401-865DFA388379}"/>
            </a:ext>
          </a:extLst>
        </xdr:cNvPr>
        <xdr:cNvSpPr>
          <a:spLocks noChangeAspect="1" noChangeArrowheads="1"/>
        </xdr:cNvSpPr>
      </xdr:nvSpPr>
      <xdr:spPr bwMode="auto">
        <a:xfrm>
          <a:off x="4974167" y="11303000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66985</xdr:colOff>
      <xdr:row>7</xdr:row>
      <xdr:rowOff>120458</xdr:rowOff>
    </xdr:from>
    <xdr:to>
      <xdr:col>4</xdr:col>
      <xdr:colOff>3276600</xdr:colOff>
      <xdr:row>7</xdr:row>
      <xdr:rowOff>1241843</xdr:rowOff>
    </xdr:to>
    <xdr:pic>
      <xdr:nvPicPr>
        <xdr:cNvPr id="2" name="Picture 1" descr="Home | Consejo">
          <a:extLst>
            <a:ext uri="{FF2B5EF4-FFF2-40B4-BE49-F238E27FC236}">
              <a16:creationId xmlns:a16="http://schemas.microsoft.com/office/drawing/2014/main" id="{8AC7EC68-E1E3-41AE-A051-180912113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585" y="3492308"/>
          <a:ext cx="3209615" cy="11213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17</xdr:row>
      <xdr:rowOff>0</xdr:rowOff>
    </xdr:from>
    <xdr:to>
      <xdr:col>5</xdr:col>
      <xdr:colOff>1631950</xdr:colOff>
      <xdr:row>17</xdr:row>
      <xdr:rowOff>160565</xdr:rowOff>
    </xdr:to>
    <xdr:sp macro="" textlink="">
      <xdr:nvSpPr>
        <xdr:cNvPr id="3" name="AutoShape 1" descr="Primero La Gente">
          <a:extLst>
            <a:ext uri="{FF2B5EF4-FFF2-40B4-BE49-F238E27FC236}">
              <a16:creationId xmlns:a16="http://schemas.microsoft.com/office/drawing/2014/main" id="{8FE73F92-7C4A-4C86-80AF-84DE26457A4F}"/>
            </a:ext>
          </a:extLst>
        </xdr:cNvPr>
        <xdr:cNvSpPr>
          <a:spLocks noChangeAspect="1" noChangeArrowheads="1"/>
        </xdr:cNvSpPr>
      </xdr:nvSpPr>
      <xdr:spPr bwMode="auto">
        <a:xfrm>
          <a:off x="3600450" y="8391525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17</xdr:row>
      <xdr:rowOff>0</xdr:rowOff>
    </xdr:from>
    <xdr:ext cx="1631950" cy="160565"/>
    <xdr:sp macro="" textlink="">
      <xdr:nvSpPr>
        <xdr:cNvPr id="4" name="AutoShape 1" descr="Primero La Gente">
          <a:extLst>
            <a:ext uri="{FF2B5EF4-FFF2-40B4-BE49-F238E27FC236}">
              <a16:creationId xmlns:a16="http://schemas.microsoft.com/office/drawing/2014/main" id="{2E347172-2C98-499B-9752-A2A373F1FB52}"/>
            </a:ext>
          </a:extLst>
        </xdr:cNvPr>
        <xdr:cNvSpPr>
          <a:spLocks noChangeAspect="1" noChangeArrowheads="1"/>
        </xdr:cNvSpPr>
      </xdr:nvSpPr>
      <xdr:spPr bwMode="auto">
        <a:xfrm>
          <a:off x="3600450" y="8391525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631950" cy="160565"/>
    <xdr:sp macro="" textlink="">
      <xdr:nvSpPr>
        <xdr:cNvPr id="5" name="AutoShape 1" descr="Primero La Gente">
          <a:extLst>
            <a:ext uri="{FF2B5EF4-FFF2-40B4-BE49-F238E27FC236}">
              <a16:creationId xmlns:a16="http://schemas.microsoft.com/office/drawing/2014/main" id="{A84B3478-F2C3-4C4B-8F43-78323EAAF266}"/>
            </a:ext>
          </a:extLst>
        </xdr:cNvPr>
        <xdr:cNvSpPr>
          <a:spLocks noChangeAspect="1" noChangeArrowheads="1"/>
        </xdr:cNvSpPr>
      </xdr:nvSpPr>
      <xdr:spPr bwMode="auto">
        <a:xfrm>
          <a:off x="3600450" y="8991600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18</xdr:row>
      <xdr:rowOff>0</xdr:rowOff>
    </xdr:from>
    <xdr:ext cx="1631950" cy="160565"/>
    <xdr:sp macro="" textlink="">
      <xdr:nvSpPr>
        <xdr:cNvPr id="6" name="AutoShape 1" descr="Primero La Gente">
          <a:extLst>
            <a:ext uri="{FF2B5EF4-FFF2-40B4-BE49-F238E27FC236}">
              <a16:creationId xmlns:a16="http://schemas.microsoft.com/office/drawing/2014/main" id="{634887DA-A7B3-484F-95CC-AFFA68DC1E1F}"/>
            </a:ext>
          </a:extLst>
        </xdr:cNvPr>
        <xdr:cNvSpPr>
          <a:spLocks noChangeAspect="1" noChangeArrowheads="1"/>
        </xdr:cNvSpPr>
      </xdr:nvSpPr>
      <xdr:spPr bwMode="auto">
        <a:xfrm>
          <a:off x="3600450" y="8991600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19</xdr:row>
      <xdr:rowOff>0</xdr:rowOff>
    </xdr:from>
    <xdr:ext cx="1631950" cy="160565"/>
    <xdr:sp macro="" textlink="">
      <xdr:nvSpPr>
        <xdr:cNvPr id="7" name="AutoShape 1" descr="Primero La Gente">
          <a:extLst>
            <a:ext uri="{FF2B5EF4-FFF2-40B4-BE49-F238E27FC236}">
              <a16:creationId xmlns:a16="http://schemas.microsoft.com/office/drawing/2014/main" id="{535FA64C-7AEA-43B2-9AD9-A7BA975EE74A}"/>
            </a:ext>
          </a:extLst>
        </xdr:cNvPr>
        <xdr:cNvSpPr>
          <a:spLocks noChangeAspect="1" noChangeArrowheads="1"/>
        </xdr:cNvSpPr>
      </xdr:nvSpPr>
      <xdr:spPr bwMode="auto">
        <a:xfrm>
          <a:off x="3600450" y="9324975"/>
          <a:ext cx="1631950" cy="160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1</xdr:col>
      <xdr:colOff>1631950</xdr:colOff>
      <xdr:row>1048576</xdr:row>
      <xdr:rowOff>158750</xdr:rowOff>
    </xdr:to>
    <xdr:sp macro="" textlink="">
      <xdr:nvSpPr>
        <xdr:cNvPr id="2" name="AutoShape 1" descr="Primero La Gente">
          <a:extLst>
            <a:ext uri="{FF2B5EF4-FFF2-40B4-BE49-F238E27FC236}">
              <a16:creationId xmlns:a16="http://schemas.microsoft.com/office/drawing/2014/main" id="{445AF4D6-2E90-415B-8B20-4BA9B273CD35}"/>
            </a:ext>
          </a:extLst>
        </xdr:cNvPr>
        <xdr:cNvSpPr>
          <a:spLocks noChangeAspect="1" noChangeArrowheads="1"/>
        </xdr:cNvSpPr>
      </xdr:nvSpPr>
      <xdr:spPr bwMode="auto">
        <a:xfrm>
          <a:off x="3086100" y="8108950"/>
          <a:ext cx="1631950" cy="812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oletinoficial.gob.ar/detalleAviso/primera/250068/20210927" TargetMode="External"/><Relationship Id="rId18" Type="http://schemas.openxmlformats.org/officeDocument/2006/relationships/hyperlink" Target="https://www.boletinoficial.gob.ar/detalleAviso/primera/250068/20210927" TargetMode="External"/><Relationship Id="rId26" Type="http://schemas.openxmlformats.org/officeDocument/2006/relationships/hyperlink" Target="https://www.boletinoficial.gob.ar/detalleAviso/primera/270290/20220826" TargetMode="External"/><Relationship Id="rId3" Type="http://schemas.openxmlformats.org/officeDocument/2006/relationships/hyperlink" Target="https://www.boletinoficial.gob.ar/detalleAviso/primera/283397/20230328" TargetMode="External"/><Relationship Id="rId21" Type="http://schemas.openxmlformats.org/officeDocument/2006/relationships/hyperlink" Target="https://www.boletinoficial.gob.ar/detalleAviso/primera/262249/20220511" TargetMode="External"/><Relationship Id="rId34" Type="http://schemas.openxmlformats.org/officeDocument/2006/relationships/hyperlink" Target="https://www.boletinoficial.gob.ar/detalleAviso/primera/295159/20230929" TargetMode="External"/><Relationship Id="rId7" Type="http://schemas.openxmlformats.org/officeDocument/2006/relationships/hyperlink" Target="https://www.boletinoficial.gob.ar/detalleAviso/primera/236294/20201020" TargetMode="External"/><Relationship Id="rId12" Type="http://schemas.openxmlformats.org/officeDocument/2006/relationships/hyperlink" Target="https://www.boletinoficial.gob.ar/detalleAviso/primera/250068/20210927" TargetMode="External"/><Relationship Id="rId17" Type="http://schemas.openxmlformats.org/officeDocument/2006/relationships/hyperlink" Target="https://www.boletinoficial.gob.ar/detalleAviso/primera/250068/20210927" TargetMode="External"/><Relationship Id="rId25" Type="http://schemas.openxmlformats.org/officeDocument/2006/relationships/hyperlink" Target="https://www.boletinoficial.gob.ar/detalleAviso/primera/270290/20220826" TargetMode="External"/><Relationship Id="rId33" Type="http://schemas.openxmlformats.org/officeDocument/2006/relationships/hyperlink" Target="https://www.boletinoficial.gob.ar/detalleAviso/primera/295159/20230929" TargetMode="External"/><Relationship Id="rId2" Type="http://schemas.openxmlformats.org/officeDocument/2006/relationships/hyperlink" Target="https://www.boletinoficial.gob.ar/detalleAviso/primera/283397/20230328" TargetMode="External"/><Relationship Id="rId16" Type="http://schemas.openxmlformats.org/officeDocument/2006/relationships/hyperlink" Target="https://www.boletinoficial.gob.ar/detalleAviso/primera/250068/20210927" TargetMode="External"/><Relationship Id="rId20" Type="http://schemas.openxmlformats.org/officeDocument/2006/relationships/hyperlink" Target="https://www.boletinoficial.gob.ar/detalleAviso/primera/259783/20220325" TargetMode="External"/><Relationship Id="rId29" Type="http://schemas.openxmlformats.org/officeDocument/2006/relationships/hyperlink" Target="https://www.boletinoficial.gob.ar/detalleAviso/primera/276681/20221129" TargetMode="External"/><Relationship Id="rId1" Type="http://schemas.openxmlformats.org/officeDocument/2006/relationships/hyperlink" Target="https://www.boletinoficial.gob.ar/detalleAviso/primera/283397/20230328" TargetMode="External"/><Relationship Id="rId6" Type="http://schemas.openxmlformats.org/officeDocument/2006/relationships/hyperlink" Target="https://www.boletinoficial.gob.ar/detalleAviso/primera/236294/20201020" TargetMode="External"/><Relationship Id="rId11" Type="http://schemas.openxmlformats.org/officeDocument/2006/relationships/hyperlink" Target="https://www.boletinoficial.gob.ar/detalleAviso/primera/246611/20210707" TargetMode="External"/><Relationship Id="rId24" Type="http://schemas.openxmlformats.org/officeDocument/2006/relationships/hyperlink" Target="https://www.boletinoficial.gob.ar/detalleAviso/primera/270290/20220826" TargetMode="External"/><Relationship Id="rId32" Type="http://schemas.openxmlformats.org/officeDocument/2006/relationships/hyperlink" Target="https://www.boletinoficial.gob.ar/detalleAviso/primera/290389/20230717" TargetMode="External"/><Relationship Id="rId5" Type="http://schemas.openxmlformats.org/officeDocument/2006/relationships/hyperlink" Target="https://www.boletinoficial.gob.ar/detalleAviso/primera/236294/20201020" TargetMode="External"/><Relationship Id="rId15" Type="http://schemas.openxmlformats.org/officeDocument/2006/relationships/hyperlink" Target="https://www.boletinoficial.gob.ar/detalleAviso/primera/250068/20210927" TargetMode="External"/><Relationship Id="rId23" Type="http://schemas.openxmlformats.org/officeDocument/2006/relationships/hyperlink" Target="https://www.boletinoficial.gob.ar/detalleAviso/primera/262249/20220511" TargetMode="External"/><Relationship Id="rId28" Type="http://schemas.openxmlformats.org/officeDocument/2006/relationships/hyperlink" Target="https://www.boletinoficial.gob.ar/detalleAviso/primera/276681/20221129" TargetMode="External"/><Relationship Id="rId36" Type="http://schemas.openxmlformats.org/officeDocument/2006/relationships/printerSettings" Target="../printerSettings/printerSettings5.bin"/><Relationship Id="rId10" Type="http://schemas.openxmlformats.org/officeDocument/2006/relationships/hyperlink" Target="https://www.boletinoficial.gob.ar/detalleAviso/primera/246611/20210707" TargetMode="External"/><Relationship Id="rId19" Type="http://schemas.openxmlformats.org/officeDocument/2006/relationships/hyperlink" Target="https://www.boletinoficial.gob.ar/detalleAviso/primera/259783/20220325" TargetMode="External"/><Relationship Id="rId31" Type="http://schemas.openxmlformats.org/officeDocument/2006/relationships/hyperlink" Target="https://www.boletinoficial.gob.ar/detalleAviso/primera/290389/20230717" TargetMode="External"/><Relationship Id="rId4" Type="http://schemas.openxmlformats.org/officeDocument/2006/relationships/hyperlink" Target="https://www.boletinoficial.gob.ar/detalleAviso/primera/236294/20201020" TargetMode="External"/><Relationship Id="rId9" Type="http://schemas.openxmlformats.org/officeDocument/2006/relationships/hyperlink" Target="https://www.boletinoficial.gob.ar/detalleAviso/primera/244007/20210506" TargetMode="External"/><Relationship Id="rId14" Type="http://schemas.openxmlformats.org/officeDocument/2006/relationships/hyperlink" Target="https://www.boletinoficial.gob.ar/detalleAviso/primera/250068/20210927" TargetMode="External"/><Relationship Id="rId22" Type="http://schemas.openxmlformats.org/officeDocument/2006/relationships/hyperlink" Target="https://www.boletinoficial.gob.ar/detalleAviso/primera/262249/20220511" TargetMode="External"/><Relationship Id="rId27" Type="http://schemas.openxmlformats.org/officeDocument/2006/relationships/hyperlink" Target="https://www.boletinoficial.gob.ar/detalleAviso/primera/276681/20221129" TargetMode="External"/><Relationship Id="rId30" Type="http://schemas.openxmlformats.org/officeDocument/2006/relationships/hyperlink" Target="https://www.boletinoficial.gob.ar/detalleAviso/primera/276681/20221129" TargetMode="External"/><Relationship Id="rId35" Type="http://schemas.openxmlformats.org/officeDocument/2006/relationships/hyperlink" Target="https://www.boletinoficial.gob.ar/detalleAviso/primera/295159/20230929" TargetMode="External"/><Relationship Id="rId8" Type="http://schemas.openxmlformats.org/officeDocument/2006/relationships/hyperlink" Target="https://www.boletinoficial.gob.ar/detalleAviso/primera/244007/2021050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P67"/>
  <sheetViews>
    <sheetView showGridLines="0" tabSelected="1" topLeftCell="D4" zoomScale="50" zoomScaleNormal="50" workbookViewId="0">
      <selection activeCell="G13" sqref="G13"/>
    </sheetView>
  </sheetViews>
  <sheetFormatPr baseColWidth="10" defaultColWidth="0" defaultRowHeight="14.5" zeroHeight="1"/>
  <cols>
    <col min="1" max="2" width="72.54296875" hidden="1" customWidth="1"/>
    <col min="3" max="3" width="22.453125" hidden="1" customWidth="1"/>
    <col min="4" max="4" width="3.453125" customWidth="1"/>
    <col min="5" max="5" width="50.54296875" style="40" customWidth="1"/>
    <col min="6" max="6" width="132" style="40" customWidth="1"/>
    <col min="7" max="7" width="31.54296875" style="41" customWidth="1"/>
    <col min="8" max="8" width="81.453125" style="41" customWidth="1"/>
    <col min="9" max="9" width="4.26953125" style="3" customWidth="1"/>
    <col min="10" max="10" width="87.26953125" hidden="1" customWidth="1"/>
    <col min="11" max="11" width="82.26953125" hidden="1" customWidth="1"/>
    <col min="12" max="12" width="92.26953125" hidden="1" customWidth="1"/>
    <col min="13" max="13" width="13" hidden="1" customWidth="1"/>
    <col min="14" max="14" width="23.81640625" hidden="1" customWidth="1"/>
    <col min="15" max="16" width="24" hidden="1" customWidth="1"/>
    <col min="17" max="16384" width="9.1796875" hidden="1"/>
  </cols>
  <sheetData>
    <row r="1" spans="3:11" ht="15" thickBot="1">
      <c r="D1" s="156"/>
      <c r="E1" s="156"/>
      <c r="F1" s="156"/>
      <c r="G1" s="157"/>
      <c r="H1" s="157"/>
      <c r="I1" s="157"/>
    </row>
    <row r="2" spans="3:11" ht="46">
      <c r="D2" s="156"/>
      <c r="E2" s="166" t="s">
        <v>143</v>
      </c>
      <c r="F2" s="167"/>
      <c r="G2" s="167"/>
      <c r="H2" s="168"/>
      <c r="I2" s="158"/>
    </row>
    <row r="3" spans="3:11" ht="46">
      <c r="C3" s="34"/>
      <c r="D3" s="156"/>
      <c r="E3" s="169"/>
      <c r="F3" s="170"/>
      <c r="G3" s="170"/>
      <c r="H3" s="171"/>
      <c r="I3" s="158"/>
    </row>
    <row r="4" spans="3:11" ht="46.5" thickBot="1">
      <c r="C4" s="33"/>
      <c r="D4" s="156"/>
      <c r="E4" s="172"/>
      <c r="F4" s="173"/>
      <c r="G4" s="173"/>
      <c r="H4" s="174"/>
      <c r="I4" s="158"/>
    </row>
    <row r="5" spans="3:11" ht="46">
      <c r="C5" s="33"/>
      <c r="D5" s="156"/>
      <c r="E5" s="180" t="s">
        <v>239</v>
      </c>
      <c r="F5" s="181"/>
      <c r="G5" s="181"/>
      <c r="H5" s="182"/>
      <c r="I5" s="158"/>
    </row>
    <row r="6" spans="3:11" ht="46.5" thickBot="1">
      <c r="C6" s="33"/>
      <c r="D6" s="156"/>
      <c r="E6" s="177" t="s">
        <v>241</v>
      </c>
      <c r="F6" s="178"/>
      <c r="G6" s="178"/>
      <c r="H6" s="179"/>
      <c r="I6" s="158"/>
    </row>
    <row r="7" spans="3:11" ht="15" thickBot="1">
      <c r="D7" s="156"/>
      <c r="E7" s="156"/>
      <c r="F7" s="156"/>
      <c r="G7" s="157"/>
      <c r="H7" s="157"/>
      <c r="I7" s="157"/>
    </row>
    <row r="8" spans="3:11" ht="51" customHeight="1" thickBot="1">
      <c r="D8" s="156"/>
      <c r="E8" s="175"/>
      <c r="F8" s="35" t="s">
        <v>142</v>
      </c>
      <c r="G8" s="36" t="s">
        <v>141</v>
      </c>
      <c r="H8" s="35" t="s">
        <v>240</v>
      </c>
      <c r="I8" s="157"/>
    </row>
    <row r="9" spans="3:11" ht="47.5" thickBot="1">
      <c r="D9" s="156"/>
      <c r="E9" s="176"/>
      <c r="F9" s="53" t="str">
        <f>VLOOKUP(G9,'Detalle Explicativo'!$A$3:$I$47,9,0)</f>
        <v>Resolución UIF aplicable a la fecha indicada en "G-9"</v>
      </c>
      <c r="G9" s="54" t="s">
        <v>165</v>
      </c>
      <c r="H9" s="88" t="s">
        <v>238</v>
      </c>
      <c r="I9" s="157"/>
    </row>
    <row r="10" spans="3:11" ht="21.5" thickBot="1">
      <c r="D10" s="156"/>
      <c r="E10" s="156"/>
      <c r="F10" s="156"/>
      <c r="G10" s="160"/>
      <c r="H10" s="161"/>
      <c r="I10" s="157"/>
    </row>
    <row r="11" spans="3:11" ht="19" thickBot="1">
      <c r="D11" s="156"/>
      <c r="E11" s="37" t="s">
        <v>137</v>
      </c>
      <c r="F11" s="38" t="s">
        <v>138</v>
      </c>
      <c r="G11" s="35" t="s">
        <v>139</v>
      </c>
      <c r="H11" s="35" t="s">
        <v>140</v>
      </c>
      <c r="I11" s="157"/>
    </row>
    <row r="12" spans="3:11" ht="47.5" thickBot="1">
      <c r="D12" s="156"/>
      <c r="E12" s="49" t="s">
        <v>150</v>
      </c>
      <c r="F12" s="57" t="s">
        <v>158</v>
      </c>
      <c r="G12" s="51">
        <f>IFERROR(IF($J$21=Resoluciones!$C$5,"No Aplica",VLOOKUP('Calculador de Umbrales UIF'!J20,Resoluciones!$B$6:$D$42,3,0)),4000)</f>
        <v>4000</v>
      </c>
      <c r="H12" s="52" t="str">
        <f>IFERROR(VLOOKUP(G9,$L$34:$M$46,2,0),VLOOKUP(J20,Resoluciones!$B$6:$H$42,'Calculador de Umbrales UIF'!$J$22,0))</f>
        <v>No Vigente</v>
      </c>
      <c r="I12" s="157"/>
      <c r="K12" s="90"/>
    </row>
    <row r="13" spans="3:11" ht="47.5" thickBot="1">
      <c r="D13" s="156"/>
      <c r="E13" s="49" t="s">
        <v>150</v>
      </c>
      <c r="F13" s="57" t="s">
        <v>159</v>
      </c>
      <c r="G13" s="55">
        <v>4000</v>
      </c>
      <c r="H13" s="87">
        <f>IFERROR(VLOOKUP(G9,$N$23:$O$54,2,0),VLOOKUP(G9,'Auditoria R42'!$B$34:$O$64,14,0))</f>
        <v>624000000</v>
      </c>
      <c r="I13" s="157"/>
    </row>
    <row r="14" spans="3:11" ht="47.5" thickBot="1">
      <c r="D14" s="156"/>
      <c r="E14" s="49" t="s">
        <v>150</v>
      </c>
      <c r="F14" s="57" t="s">
        <v>183</v>
      </c>
      <c r="G14" s="55">
        <v>700</v>
      </c>
      <c r="H14" s="52" t="str">
        <f>+IF($J$47="Vigente",VLOOKUP(G9,'Detalle Explicativo'!$A$3:$D$41,4,0)*G14,"No Vigente")</f>
        <v>No Vigente</v>
      </c>
      <c r="I14" s="157"/>
      <c r="J14" s="89"/>
    </row>
    <row r="15" spans="3:11" ht="47.5" thickBot="1">
      <c r="D15" s="156"/>
      <c r="E15" s="49" t="s">
        <v>150</v>
      </c>
      <c r="F15" s="57" t="s">
        <v>184</v>
      </c>
      <c r="G15" s="55">
        <v>150</v>
      </c>
      <c r="H15" s="52" t="str">
        <f>+IF($J$47="Vigente",VLOOKUP(G9,'Detalle Explicativo'!$A$3:$D$41,4,0)*G15,"No Vigente")</f>
        <v>No Vigente</v>
      </c>
      <c r="I15" s="157"/>
      <c r="J15" s="89"/>
    </row>
    <row r="16" spans="3:11" ht="47.5" thickBot="1">
      <c r="D16" s="156"/>
      <c r="E16" s="49" t="s">
        <v>150</v>
      </c>
      <c r="F16" s="57" t="s">
        <v>185</v>
      </c>
      <c r="G16" s="51">
        <v>50</v>
      </c>
      <c r="H16" s="52" t="str">
        <f>+IF($J$47="Vigente",VLOOKUP(G9,'Detalle Explicativo'!$A$3:$D$41,4,0)*G16,"No Vigente")</f>
        <v>No Vigente</v>
      </c>
      <c r="I16" s="157"/>
      <c r="J16" s="89"/>
    </row>
    <row r="17" spans="4:15">
      <c r="D17" s="159"/>
      <c r="E17" s="159"/>
      <c r="F17" s="159"/>
      <c r="G17" s="159"/>
      <c r="H17" s="159"/>
      <c r="I17" s="159"/>
    </row>
    <row r="18" spans="4:15" hidden="1">
      <c r="D18" s="39"/>
      <c r="E18" s="39"/>
      <c r="F18" s="39"/>
      <c r="G18" s="39"/>
      <c r="H18" s="39"/>
      <c r="I18" s="39"/>
    </row>
    <row r="19" spans="4:15" ht="62.25" hidden="1" customHeight="1" thickBot="1">
      <c r="D19" s="39"/>
      <c r="I19" s="33"/>
      <c r="J19" s="183" t="s">
        <v>242</v>
      </c>
      <c r="K19" s="184"/>
      <c r="L19" s="162" t="s">
        <v>158</v>
      </c>
      <c r="M19" s="163"/>
      <c r="N19" s="164" t="s">
        <v>159</v>
      </c>
      <c r="O19" s="165"/>
    </row>
    <row r="20" spans="4:15" ht="24" hidden="1" thickBot="1">
      <c r="D20" s="32"/>
      <c r="I20" s="33"/>
      <c r="J20" s="50" t="s">
        <v>9</v>
      </c>
    </row>
    <row r="21" spans="4:15" ht="26" hidden="1">
      <c r="D21" s="32"/>
      <c r="I21" s="33"/>
      <c r="J21" s="67" t="str">
        <f>VLOOKUP(G9,'Detalle Explicativo'!$A$2:$B$42,2,0)</f>
        <v>Resolución 84/2023 3</v>
      </c>
    </row>
    <row r="22" spans="4:15" ht="15" hidden="1" thickBot="1">
      <c r="D22" s="32"/>
      <c r="I22" s="33"/>
      <c r="J22" s="42">
        <f>MATCH(J21,Resoluciones!$B$5:$H$5,0)</f>
        <v>6</v>
      </c>
    </row>
    <row r="23" spans="4:15" ht="24" hidden="1" thickBot="1">
      <c r="J23" s="54" t="s">
        <v>120</v>
      </c>
      <c r="K23" s="66" t="s">
        <v>151</v>
      </c>
      <c r="N23" s="28" t="s">
        <v>84</v>
      </c>
      <c r="O23" s="66" t="s">
        <v>151</v>
      </c>
    </row>
    <row r="24" spans="4:15" ht="24" hidden="1" thickBot="1">
      <c r="J24" s="54" t="s">
        <v>121</v>
      </c>
      <c r="K24" s="66" t="s">
        <v>151</v>
      </c>
      <c r="N24" s="28" t="s">
        <v>87</v>
      </c>
      <c r="O24" s="66" t="s">
        <v>151</v>
      </c>
    </row>
    <row r="25" spans="4:15" ht="24" hidden="1" thickBot="1">
      <c r="J25" s="54" t="s">
        <v>122</v>
      </c>
      <c r="K25" s="66" t="s">
        <v>151</v>
      </c>
      <c r="N25" s="28" t="s">
        <v>88</v>
      </c>
      <c r="O25" s="66" t="s">
        <v>151</v>
      </c>
    </row>
    <row r="26" spans="4:15" ht="24" hidden="1" thickBot="1">
      <c r="J26" s="54" t="s">
        <v>123</v>
      </c>
      <c r="K26" s="66" t="s">
        <v>151</v>
      </c>
      <c r="N26" s="28" t="s">
        <v>91</v>
      </c>
      <c r="O26" s="66" t="s">
        <v>151</v>
      </c>
    </row>
    <row r="27" spans="4:15" ht="24" hidden="1" thickBot="1">
      <c r="J27" s="54" t="s">
        <v>124</v>
      </c>
      <c r="K27" s="66" t="s">
        <v>151</v>
      </c>
      <c r="N27" s="28" t="s">
        <v>92</v>
      </c>
      <c r="O27" s="66" t="s">
        <v>151</v>
      </c>
    </row>
    <row r="28" spans="4:15" ht="24" hidden="1" thickBot="1">
      <c r="J28" s="54" t="s">
        <v>125</v>
      </c>
      <c r="K28" s="66" t="s">
        <v>151</v>
      </c>
      <c r="N28" s="28" t="s">
        <v>93</v>
      </c>
      <c r="O28" s="66" t="s">
        <v>151</v>
      </c>
    </row>
    <row r="29" spans="4:15" ht="24" hidden="1" thickBot="1">
      <c r="J29" s="54" t="s">
        <v>160</v>
      </c>
      <c r="K29" s="66" t="s">
        <v>151</v>
      </c>
      <c r="N29" s="28" t="s">
        <v>96</v>
      </c>
      <c r="O29" s="66" t="s">
        <v>151</v>
      </c>
    </row>
    <row r="30" spans="4:15" ht="24" hidden="1" thickBot="1">
      <c r="J30" s="54" t="s">
        <v>161</v>
      </c>
      <c r="K30" s="66" t="s">
        <v>151</v>
      </c>
      <c r="N30" s="28" t="s">
        <v>97</v>
      </c>
      <c r="O30" s="66" t="s">
        <v>151</v>
      </c>
    </row>
    <row r="31" spans="4:15" ht="24" hidden="1" thickBot="1">
      <c r="J31" s="54" t="s">
        <v>162</v>
      </c>
      <c r="K31" s="66" t="s">
        <v>151</v>
      </c>
      <c r="N31" s="28" t="s">
        <v>98</v>
      </c>
      <c r="O31" s="66" t="s">
        <v>151</v>
      </c>
    </row>
    <row r="32" spans="4:15" ht="24" hidden="1" thickBot="1">
      <c r="J32" s="54" t="s">
        <v>163</v>
      </c>
      <c r="K32" s="66" t="s">
        <v>151</v>
      </c>
      <c r="N32" s="28" t="s">
        <v>101</v>
      </c>
      <c r="O32" s="66" t="s">
        <v>151</v>
      </c>
    </row>
    <row r="33" spans="10:15" ht="24" hidden="1" thickBot="1">
      <c r="J33" s="54" t="s">
        <v>164</v>
      </c>
      <c r="K33" s="66" t="s">
        <v>151</v>
      </c>
      <c r="N33" s="28" t="s">
        <v>102</v>
      </c>
      <c r="O33" s="66" t="s">
        <v>151</v>
      </c>
    </row>
    <row r="34" spans="10:15" ht="24" hidden="1" thickBot="1">
      <c r="J34" s="54" t="s">
        <v>165</v>
      </c>
      <c r="K34" s="66" t="s">
        <v>151</v>
      </c>
      <c r="L34" s="54" t="s">
        <v>165</v>
      </c>
      <c r="M34" s="66" t="s">
        <v>151</v>
      </c>
      <c r="N34" s="28" t="s">
        <v>103</v>
      </c>
      <c r="O34" s="66" t="s">
        <v>151</v>
      </c>
    </row>
    <row r="35" spans="10:15" ht="24" hidden="1" thickBot="1">
      <c r="J35" s="54" t="s">
        <v>170</v>
      </c>
      <c r="K35" s="66" t="s">
        <v>151</v>
      </c>
      <c r="L35" s="54" t="s">
        <v>170</v>
      </c>
      <c r="M35" s="66" t="s">
        <v>151</v>
      </c>
      <c r="N35" s="28" t="s">
        <v>104</v>
      </c>
      <c r="O35" s="66" t="s">
        <v>151</v>
      </c>
    </row>
    <row r="36" spans="10:15" ht="24" hidden="1" thickBot="1">
      <c r="J36" s="54" t="s">
        <v>171</v>
      </c>
      <c r="K36" s="66" t="s">
        <v>151</v>
      </c>
      <c r="L36" s="54" t="s">
        <v>171</v>
      </c>
      <c r="M36" s="66" t="s">
        <v>151</v>
      </c>
      <c r="N36" s="28" t="s">
        <v>107</v>
      </c>
      <c r="O36" s="66" t="s">
        <v>151</v>
      </c>
    </row>
    <row r="37" spans="10:15" ht="24" hidden="1" thickBot="1">
      <c r="J37" s="54" t="s">
        <v>172</v>
      </c>
      <c r="K37" s="66" t="s">
        <v>151</v>
      </c>
      <c r="L37" s="54" t="s">
        <v>172</v>
      </c>
      <c r="M37" s="66" t="s">
        <v>151</v>
      </c>
      <c r="N37" s="28" t="s">
        <v>108</v>
      </c>
      <c r="O37" s="66" t="s">
        <v>151</v>
      </c>
    </row>
    <row r="38" spans="10:15" ht="24" hidden="1" thickBot="1">
      <c r="J38" s="54" t="s">
        <v>173</v>
      </c>
      <c r="K38" s="66" t="s">
        <v>151</v>
      </c>
      <c r="L38" s="54" t="s">
        <v>173</v>
      </c>
      <c r="M38" s="66" t="s">
        <v>151</v>
      </c>
      <c r="N38" s="43" t="s">
        <v>109</v>
      </c>
      <c r="O38" s="66" t="s">
        <v>151</v>
      </c>
    </row>
    <row r="39" spans="10:15" ht="24" hidden="1" thickBot="1">
      <c r="J39" s="54" t="s">
        <v>174</v>
      </c>
      <c r="K39" s="66" t="s">
        <v>151</v>
      </c>
      <c r="L39" s="54" t="s">
        <v>174</v>
      </c>
      <c r="M39" s="66" t="s">
        <v>151</v>
      </c>
      <c r="N39" s="43" t="s">
        <v>112</v>
      </c>
      <c r="O39" s="66" t="s">
        <v>151</v>
      </c>
    </row>
    <row r="40" spans="10:15" ht="24" hidden="1" thickBot="1">
      <c r="J40" s="54" t="s">
        <v>175</v>
      </c>
      <c r="K40" s="66" t="s">
        <v>151</v>
      </c>
      <c r="L40" s="54" t="s">
        <v>175</v>
      </c>
      <c r="M40" s="66" t="s">
        <v>151</v>
      </c>
      <c r="N40" s="43" t="s">
        <v>113</v>
      </c>
      <c r="O40" s="66" t="s">
        <v>151</v>
      </c>
    </row>
    <row r="41" spans="10:15" ht="24" hidden="1" thickBot="1">
      <c r="J41" s="54" t="s">
        <v>186</v>
      </c>
      <c r="K41" s="66" t="s">
        <v>151</v>
      </c>
      <c r="L41" s="54" t="s">
        <v>186</v>
      </c>
      <c r="M41" s="66" t="s">
        <v>151</v>
      </c>
      <c r="N41" s="43" t="s">
        <v>114</v>
      </c>
      <c r="O41" s="66" t="s">
        <v>151</v>
      </c>
    </row>
    <row r="42" spans="10:15" ht="24" hidden="1" thickBot="1">
      <c r="J42" s="54" t="s">
        <v>187</v>
      </c>
      <c r="K42" s="66" t="s">
        <v>151</v>
      </c>
      <c r="L42" s="54" t="s">
        <v>187</v>
      </c>
      <c r="M42" s="66" t="s">
        <v>151</v>
      </c>
      <c r="N42" s="43" t="s">
        <v>117</v>
      </c>
      <c r="O42" s="66" t="s">
        <v>151</v>
      </c>
    </row>
    <row r="43" spans="10:15" ht="24" hidden="1" thickBot="1">
      <c r="J43" s="54" t="s">
        <v>188</v>
      </c>
      <c r="K43" s="66" t="s">
        <v>151</v>
      </c>
      <c r="L43" s="54" t="s">
        <v>188</v>
      </c>
      <c r="M43" s="66" t="s">
        <v>151</v>
      </c>
      <c r="N43" s="75" t="s">
        <v>118</v>
      </c>
      <c r="O43" s="66" t="s">
        <v>151</v>
      </c>
    </row>
    <row r="44" spans="10:15" ht="24" hidden="1" thickBot="1">
      <c r="J44" s="54" t="s">
        <v>189</v>
      </c>
      <c r="K44" s="66" t="s">
        <v>151</v>
      </c>
      <c r="L44" s="54" t="s">
        <v>189</v>
      </c>
      <c r="M44" s="66" t="s">
        <v>151</v>
      </c>
      <c r="N44" s="80" t="s">
        <v>120</v>
      </c>
      <c r="O44" s="66" t="s">
        <v>243</v>
      </c>
    </row>
    <row r="45" spans="10:15" ht="24" hidden="1" thickBot="1">
      <c r="J45" s="54" t="s">
        <v>190</v>
      </c>
      <c r="K45" s="66" t="s">
        <v>151</v>
      </c>
      <c r="L45" s="54" t="s">
        <v>190</v>
      </c>
      <c r="M45" s="66" t="s">
        <v>151</v>
      </c>
      <c r="N45" s="83" t="s">
        <v>121</v>
      </c>
      <c r="O45" s="66" t="s">
        <v>243</v>
      </c>
    </row>
    <row r="46" spans="10:15" ht="24" hidden="1" thickBot="1">
      <c r="J46" s="54" t="s">
        <v>191</v>
      </c>
      <c r="K46" s="66" t="s">
        <v>151</v>
      </c>
      <c r="L46" s="54" t="s">
        <v>191</v>
      </c>
      <c r="M46" s="66" t="s">
        <v>151</v>
      </c>
      <c r="N46" s="83" t="s">
        <v>122</v>
      </c>
      <c r="O46" s="66" t="s">
        <v>243</v>
      </c>
    </row>
    <row r="47" spans="10:15" hidden="1">
      <c r="J47" s="33" t="str">
        <f>IFERROR(VLOOKUP(G9,$J$23:$K$46,2,0),"No Vigente")</f>
        <v>No Vigente</v>
      </c>
      <c r="L47" s="33"/>
      <c r="N47" s="83" t="s">
        <v>123</v>
      </c>
      <c r="O47" s="66" t="s">
        <v>243</v>
      </c>
    </row>
    <row r="48" spans="10:15" hidden="1">
      <c r="J48" s="33" t="str">
        <f>RIGHT(G9,4)</f>
        <v>2024</v>
      </c>
      <c r="L48" s="33" t="str">
        <f>RIGHT(I9,4)</f>
        <v/>
      </c>
      <c r="N48" s="83" t="s">
        <v>124</v>
      </c>
      <c r="O48" s="66" t="s">
        <v>243</v>
      </c>
    </row>
    <row r="49" spans="14:15" ht="15" hidden="1" thickBot="1">
      <c r="N49" s="84" t="s">
        <v>125</v>
      </c>
      <c r="O49" s="66" t="s">
        <v>243</v>
      </c>
    </row>
    <row r="50" spans="14:15" hidden="1">
      <c r="N50" s="77" t="s">
        <v>160</v>
      </c>
      <c r="O50" s="66" t="s">
        <v>243</v>
      </c>
    </row>
    <row r="51" spans="14:15" hidden="1">
      <c r="N51" s="60" t="s">
        <v>161</v>
      </c>
      <c r="O51" s="66" t="s">
        <v>243</v>
      </c>
    </row>
    <row r="52" spans="14:15" hidden="1">
      <c r="N52" s="60" t="s">
        <v>162</v>
      </c>
      <c r="O52" s="66" t="s">
        <v>243</v>
      </c>
    </row>
    <row r="53" spans="14:15" hidden="1">
      <c r="N53" s="60" t="s">
        <v>163</v>
      </c>
      <c r="O53" s="66" t="s">
        <v>243</v>
      </c>
    </row>
    <row r="54" spans="14:15" hidden="1">
      <c r="N54" s="60" t="s">
        <v>164</v>
      </c>
      <c r="O54" s="66" t="s">
        <v>243</v>
      </c>
    </row>
    <row r="55" spans="14:15" hidden="1">
      <c r="N55" s="60" t="s">
        <v>165</v>
      </c>
    </row>
    <row r="56" spans="14:15" hidden="1">
      <c r="N56" s="64" t="s">
        <v>170</v>
      </c>
    </row>
    <row r="57" spans="14:15" hidden="1">
      <c r="N57" s="64" t="s">
        <v>171</v>
      </c>
    </row>
    <row r="58" spans="14:15" hidden="1">
      <c r="N58" s="64" t="s">
        <v>172</v>
      </c>
    </row>
    <row r="59" spans="14:15" hidden="1">
      <c r="N59" s="64" t="s">
        <v>173</v>
      </c>
    </row>
    <row r="60" spans="14:15" hidden="1">
      <c r="N60" s="64" t="s">
        <v>174</v>
      </c>
    </row>
    <row r="61" spans="14:15" hidden="1">
      <c r="N61" s="64" t="s">
        <v>175</v>
      </c>
    </row>
    <row r="62" spans="14:15" hidden="1">
      <c r="N62" s="64" t="s">
        <v>186</v>
      </c>
    </row>
    <row r="63" spans="14:15" hidden="1">
      <c r="N63" s="64" t="s">
        <v>187</v>
      </c>
    </row>
    <row r="64" spans="14:15" hidden="1">
      <c r="N64" s="64" t="s">
        <v>188</v>
      </c>
    </row>
    <row r="65" spans="14:14" hidden="1">
      <c r="N65" s="64" t="s">
        <v>189</v>
      </c>
    </row>
    <row r="66" spans="14:14" hidden="1">
      <c r="N66" s="64" t="s">
        <v>190</v>
      </c>
    </row>
    <row r="67" spans="14:14" hidden="1">
      <c r="N67" s="64" t="s">
        <v>191</v>
      </c>
    </row>
  </sheetData>
  <sheetProtection algorithmName="SHA-512" hashValue="dgH6bUvWVyeQZfB4MBuD/jgldvqNXmWCQtIMPRHpivBt+BZ8tXFkzPl6QbNsXo/B5dOKuKq77W8kWW5HeGAmig==" saltValue="RzOubnkDXHmKqC3mJO5elA==" spinCount="100000" sheet="1" objects="1" scenarios="1"/>
  <mergeCells count="7">
    <mergeCell ref="L19:M19"/>
    <mergeCell ref="N19:O19"/>
    <mergeCell ref="E2:H4"/>
    <mergeCell ref="E8:E9"/>
    <mergeCell ref="E6:H6"/>
    <mergeCell ref="E5:H5"/>
    <mergeCell ref="J19:K19"/>
  </mergeCells>
  <conditionalFormatting sqref="G12">
    <cfRule type="cellIs" dxfId="5" priority="2" operator="equal">
      <formula>"No Aplica"</formula>
    </cfRule>
  </conditionalFormatting>
  <conditionalFormatting sqref="H12:H16">
    <cfRule type="cellIs" dxfId="4" priority="3" operator="equal">
      <formula>"No Vigente"</formula>
    </cfRule>
  </conditionalFormatting>
  <conditionalFormatting sqref="H13">
    <cfRule type="cellIs" dxfId="3" priority="1" operator="equal">
      <formula>"No Aplica"</formula>
    </cfRule>
  </conditionalFormatting>
  <pageMargins left="0.7" right="0.7" top="0.75" bottom="0.75" header="0.3" footer="0.3"/>
  <pageSetup paperSize="9" scale="4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'Detalle Explicativo'!$A$3:$A$29</xm:f>
          </x14:formula1>
          <xm:sqref>J23:J28</xm:sqref>
        </x14:dataValidation>
        <x14:dataValidation type="list" allowBlank="1" showInputMessage="1" showErrorMessage="1">
          <x14:formula1>
            <xm:f>'Detalle Explicativo'!$A$3:$A$35</xm:f>
          </x14:formula1>
          <xm:sqref>J29:J34 L34</xm:sqref>
        </x14:dataValidation>
        <x14:dataValidation type="list" allowBlank="1" showInputMessage="1" showErrorMessage="1">
          <x14:formula1>
            <xm:f>'Detalle Explicativo'!$A$3:$A$41</xm:f>
          </x14:formula1>
          <xm:sqref>L35:L39 J35:J39</xm:sqref>
        </x14:dataValidation>
        <x14:dataValidation type="list" allowBlank="1" showInputMessage="1" showErrorMessage="1">
          <x14:formula1>
            <xm:f>'Detalle Explicativo'!$A$3:$A$47</xm:f>
          </x14:formula1>
          <xm:sqref>J40:J46 L40:L46 G9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46"/>
  <sheetViews>
    <sheetView showGridLines="0" zoomScale="50" zoomScaleNormal="50" workbookViewId="0">
      <pane xSplit="5" ySplit="11" topLeftCell="F12" activePane="bottomRight" state="frozen"/>
      <selection activeCell="D1" sqref="D1"/>
      <selection pane="topRight" activeCell="F1" sqref="F1"/>
      <selection pane="bottomLeft" activeCell="D12" sqref="D12"/>
      <selection pane="bottomRight" activeCell="F13" sqref="F13"/>
    </sheetView>
  </sheetViews>
  <sheetFormatPr baseColWidth="10" defaultColWidth="10" defaultRowHeight="14.5"/>
  <cols>
    <col min="1" max="2" width="72.54296875" hidden="1" customWidth="1"/>
    <col min="3" max="3" width="22.453125" hidden="1" customWidth="1"/>
    <col min="4" max="4" width="3.453125" customWidth="1"/>
    <col min="5" max="5" width="50.54296875" style="40" customWidth="1"/>
    <col min="6" max="6" width="127.54296875" style="40" bestFit="1" customWidth="1"/>
    <col min="7" max="7" width="31.54296875" style="41" customWidth="1"/>
    <col min="8" max="8" width="46.54296875" style="41" customWidth="1"/>
    <col min="9" max="9" width="4.26953125" style="3" customWidth="1"/>
    <col min="10" max="10" width="63.7265625" bestFit="1" customWidth="1"/>
    <col min="11" max="11" width="16.54296875" customWidth="1"/>
    <col min="12" max="12" width="24.453125" bestFit="1" customWidth="1"/>
    <col min="13" max="13" width="13" bestFit="1" customWidth="1"/>
  </cols>
  <sheetData>
    <row r="1" spans="3:9" ht="15" thickBot="1">
      <c r="D1" s="32"/>
      <c r="E1" s="32"/>
      <c r="F1" s="32"/>
      <c r="G1" s="33"/>
      <c r="H1" s="33"/>
      <c r="I1" s="33"/>
    </row>
    <row r="2" spans="3:9" ht="46">
      <c r="D2" s="32"/>
      <c r="E2" s="166" t="s">
        <v>143</v>
      </c>
      <c r="F2" s="167"/>
      <c r="G2" s="167"/>
      <c r="H2" s="168"/>
      <c r="I2" s="34"/>
    </row>
    <row r="3" spans="3:9" ht="46">
      <c r="C3" s="34"/>
      <c r="D3" s="32"/>
      <c r="E3" s="169"/>
      <c r="F3" s="170"/>
      <c r="G3" s="170"/>
      <c r="H3" s="171"/>
      <c r="I3" s="34"/>
    </row>
    <row r="4" spans="3:9" ht="46.5" thickBot="1">
      <c r="C4" s="33"/>
      <c r="D4" s="32"/>
      <c r="E4" s="172"/>
      <c r="F4" s="173"/>
      <c r="G4" s="173"/>
      <c r="H4" s="174"/>
      <c r="I4" s="34"/>
    </row>
    <row r="5" spans="3:9" ht="46">
      <c r="C5" s="33"/>
      <c r="D5" s="32"/>
      <c r="E5" s="180" t="s">
        <v>144</v>
      </c>
      <c r="F5" s="181"/>
      <c r="G5" s="181"/>
      <c r="H5" s="182"/>
      <c r="I5" s="34"/>
    </row>
    <row r="6" spans="3:9" ht="46.5" thickBot="1">
      <c r="C6" s="33"/>
      <c r="D6" s="32"/>
      <c r="E6" s="177" t="s">
        <v>182</v>
      </c>
      <c r="F6" s="178"/>
      <c r="G6" s="178"/>
      <c r="H6" s="179"/>
      <c r="I6" s="34"/>
    </row>
    <row r="7" spans="3:9" ht="15" thickBot="1">
      <c r="D7" s="32"/>
      <c r="E7" s="32"/>
      <c r="F7" s="32"/>
      <c r="G7" s="33"/>
      <c r="H7" s="33"/>
      <c r="I7" s="33"/>
    </row>
    <row r="8" spans="3:9" ht="104.25" customHeight="1" thickBot="1">
      <c r="D8" s="32"/>
      <c r="E8" s="175"/>
      <c r="F8" s="36" t="s">
        <v>237</v>
      </c>
      <c r="G8" s="36" t="s">
        <v>235</v>
      </c>
      <c r="H8" s="36" t="s">
        <v>236</v>
      </c>
      <c r="I8" s="33"/>
    </row>
    <row r="9" spans="3:9" ht="51" customHeight="1" thickBot="1">
      <c r="D9" s="32"/>
      <c r="E9" s="176"/>
      <c r="F9" s="51"/>
      <c r="G9" s="54" t="s">
        <v>120</v>
      </c>
      <c r="H9" s="51" t="str">
        <f>IF(F9&gt;=H13,"Sujeto Obligado","Sujeto No Obligado")</f>
        <v>Sujeto No Obligado</v>
      </c>
      <c r="I9" s="33"/>
    </row>
    <row r="10" spans="3:9" ht="21.5" thickBot="1">
      <c r="D10" s="32"/>
      <c r="E10" s="32"/>
      <c r="F10" s="32"/>
      <c r="G10" s="32"/>
      <c r="H10" s="59"/>
      <c r="I10" s="33"/>
    </row>
    <row r="11" spans="3:9" ht="19" thickBot="1">
      <c r="D11" s="32"/>
      <c r="E11" s="37" t="s">
        <v>137</v>
      </c>
      <c r="F11" s="38" t="s">
        <v>138</v>
      </c>
      <c r="G11" s="35" t="s">
        <v>139</v>
      </c>
      <c r="H11" s="35" t="s">
        <v>140</v>
      </c>
      <c r="I11" s="33"/>
    </row>
    <row r="12" spans="3:9" ht="47.5" thickBot="1">
      <c r="D12" s="32"/>
      <c r="E12" s="49" t="s">
        <v>150</v>
      </c>
      <c r="F12" s="57" t="s">
        <v>158</v>
      </c>
      <c r="G12" s="51">
        <f>IF($J$19=Resoluciones!$C$5,"No Aplica",VLOOKUP('Calculador de Umbrales UIF (2)'!J18,Resoluciones!$B$6:$D$42,3,0))</f>
        <v>4000</v>
      </c>
      <c r="H12" s="52">
        <f>IFERROR(VLOOKUP(G9,$L$32:$M$44,2,0),VLOOKUP(J18,Resoluciones!$B$6:$H$42,'Calculador de Umbrales UIF (2)'!$J$20,0))</f>
        <v>624000000</v>
      </c>
      <c r="I12" s="33"/>
    </row>
    <row r="13" spans="3:9" ht="47.5" thickBot="1">
      <c r="D13" s="32"/>
      <c r="E13" s="49" t="s">
        <v>150</v>
      </c>
      <c r="F13" s="57" t="s">
        <v>159</v>
      </c>
      <c r="G13" s="55">
        <v>4000</v>
      </c>
      <c r="H13" s="87">
        <f>+IFERROR(IF($J$46&gt;="2024",VLOOKUP(G9,'Auditoria R42'!$B$34:$O$64,14,0),"No Vigente"),"IPC pendiente de publicación")</f>
        <v>262749794.04232815</v>
      </c>
      <c r="I13" s="33"/>
    </row>
    <row r="14" spans="3:9" ht="47.5" thickBot="1">
      <c r="D14" s="32"/>
      <c r="E14" s="49" t="s">
        <v>150</v>
      </c>
      <c r="F14" s="57" t="s">
        <v>183</v>
      </c>
      <c r="G14" s="55">
        <v>700</v>
      </c>
      <c r="H14" s="52" t="str">
        <f>+IF($J$45="Vigente",VLOOKUP(G9,'Detalle Explicativo'!$A$3:$D$41,4,0)*G14,"No Vigente")</f>
        <v>No Vigente</v>
      </c>
      <c r="I14" s="33"/>
    </row>
    <row r="15" spans="3:9" ht="47.5" thickBot="1">
      <c r="D15" s="32"/>
      <c r="E15" s="49" t="s">
        <v>150</v>
      </c>
      <c r="F15" s="57" t="s">
        <v>184</v>
      </c>
      <c r="G15" s="55">
        <v>150</v>
      </c>
      <c r="H15" s="52" t="str">
        <f>+IF($J$45="Vigente",VLOOKUP(G9,'Detalle Explicativo'!$A$3:$D$41,4,0)*G15,"No Vigente")</f>
        <v>No Vigente</v>
      </c>
      <c r="I15" s="33"/>
    </row>
    <row r="16" spans="3:9" ht="47.5" thickBot="1">
      <c r="D16" s="32"/>
      <c r="E16" s="49" t="s">
        <v>150</v>
      </c>
      <c r="F16" s="57" t="s">
        <v>185</v>
      </c>
      <c r="G16" s="51">
        <v>50</v>
      </c>
      <c r="H16" s="52" t="str">
        <f>+IF($J$45="Vigente",VLOOKUP(G9,'Detalle Explicativo'!$A$3:$D$41,4,0)*G16,"No Vigente")</f>
        <v>No Vigente</v>
      </c>
      <c r="I16" s="33"/>
    </row>
    <row r="17" spans="4:13" ht="15" thickBot="1">
      <c r="D17" s="39"/>
      <c r="I17" s="33"/>
    </row>
    <row r="18" spans="4:13" ht="47.5" thickBot="1">
      <c r="D18" s="32"/>
      <c r="I18" s="33"/>
      <c r="J18" s="50" t="s">
        <v>9</v>
      </c>
    </row>
    <row r="19" spans="4:13" ht="26">
      <c r="D19" s="32"/>
      <c r="I19" s="33"/>
      <c r="J19" s="67" t="str">
        <f>VLOOKUP(G9,'Detalle Explicativo'!$A$2:$B$42,2,0)</f>
        <v>Resolución 84/2023 2</v>
      </c>
    </row>
    <row r="20" spans="4:13" ht="15" thickBot="1">
      <c r="D20" s="32"/>
      <c r="I20" s="33"/>
      <c r="J20" s="42">
        <f>MATCH(J19,Resoluciones!$B$5:$H$5,0)</f>
        <v>5</v>
      </c>
    </row>
    <row r="21" spans="4:13" ht="24" thickBot="1">
      <c r="J21" s="54" t="s">
        <v>120</v>
      </c>
      <c r="K21" s="66" t="s">
        <v>151</v>
      </c>
    </row>
    <row r="22" spans="4:13" ht="24" thickBot="1">
      <c r="J22" s="54" t="s">
        <v>121</v>
      </c>
      <c r="K22" s="66" t="s">
        <v>151</v>
      </c>
    </row>
    <row r="23" spans="4:13" ht="24" thickBot="1">
      <c r="J23" s="54" t="s">
        <v>122</v>
      </c>
      <c r="K23" s="66" t="s">
        <v>151</v>
      </c>
    </row>
    <row r="24" spans="4:13" ht="24" thickBot="1">
      <c r="J24" s="54" t="s">
        <v>123</v>
      </c>
      <c r="K24" s="66" t="s">
        <v>151</v>
      </c>
    </row>
    <row r="25" spans="4:13" ht="24" thickBot="1">
      <c r="J25" s="54" t="s">
        <v>124</v>
      </c>
      <c r="K25" s="66" t="s">
        <v>151</v>
      </c>
    </row>
    <row r="26" spans="4:13" ht="24" thickBot="1">
      <c r="J26" s="54" t="s">
        <v>125</v>
      </c>
      <c r="K26" s="66" t="s">
        <v>151</v>
      </c>
    </row>
    <row r="27" spans="4:13" ht="24" thickBot="1">
      <c r="J27" s="54" t="s">
        <v>160</v>
      </c>
      <c r="K27" s="66" t="s">
        <v>151</v>
      </c>
    </row>
    <row r="28" spans="4:13" ht="24" thickBot="1">
      <c r="J28" s="54" t="s">
        <v>161</v>
      </c>
      <c r="K28" s="66" t="s">
        <v>151</v>
      </c>
    </row>
    <row r="29" spans="4:13" ht="24" thickBot="1">
      <c r="J29" s="54" t="s">
        <v>162</v>
      </c>
      <c r="K29" s="66" t="s">
        <v>151</v>
      </c>
    </row>
    <row r="30" spans="4:13" ht="24" thickBot="1">
      <c r="J30" s="54" t="s">
        <v>163</v>
      </c>
      <c r="K30" s="66" t="s">
        <v>151</v>
      </c>
    </row>
    <row r="31" spans="4:13" ht="24" thickBot="1">
      <c r="J31" s="54" t="s">
        <v>164</v>
      </c>
      <c r="K31" s="66" t="s">
        <v>151</v>
      </c>
    </row>
    <row r="32" spans="4:13" ht="24" thickBot="1">
      <c r="J32" s="54" t="s">
        <v>165</v>
      </c>
      <c r="K32" s="66" t="s">
        <v>151</v>
      </c>
      <c r="L32" s="54" t="s">
        <v>165</v>
      </c>
      <c r="M32" s="66" t="s">
        <v>151</v>
      </c>
    </row>
    <row r="33" spans="10:13" ht="24" thickBot="1">
      <c r="J33" s="54" t="s">
        <v>170</v>
      </c>
      <c r="K33" s="66" t="s">
        <v>151</v>
      </c>
      <c r="L33" s="54" t="s">
        <v>170</v>
      </c>
      <c r="M33" s="66" t="s">
        <v>151</v>
      </c>
    </row>
    <row r="34" spans="10:13" ht="24" thickBot="1">
      <c r="J34" s="54" t="s">
        <v>171</v>
      </c>
      <c r="K34" s="66" t="s">
        <v>151</v>
      </c>
      <c r="L34" s="54" t="s">
        <v>171</v>
      </c>
      <c r="M34" s="66" t="s">
        <v>151</v>
      </c>
    </row>
    <row r="35" spans="10:13" ht="24" thickBot="1">
      <c r="J35" s="54" t="s">
        <v>172</v>
      </c>
      <c r="K35" s="66" t="s">
        <v>151</v>
      </c>
      <c r="L35" s="54" t="s">
        <v>172</v>
      </c>
      <c r="M35" s="66" t="s">
        <v>151</v>
      </c>
    </row>
    <row r="36" spans="10:13" ht="24" thickBot="1">
      <c r="J36" s="54" t="s">
        <v>173</v>
      </c>
      <c r="K36" s="66" t="s">
        <v>151</v>
      </c>
      <c r="L36" s="54" t="s">
        <v>173</v>
      </c>
      <c r="M36" s="66" t="s">
        <v>151</v>
      </c>
    </row>
    <row r="37" spans="10:13" ht="24" thickBot="1">
      <c r="J37" s="54" t="s">
        <v>174</v>
      </c>
      <c r="K37" s="66" t="s">
        <v>151</v>
      </c>
      <c r="L37" s="54" t="s">
        <v>174</v>
      </c>
      <c r="M37" s="66" t="s">
        <v>151</v>
      </c>
    </row>
    <row r="38" spans="10:13" ht="24" thickBot="1">
      <c r="J38" s="54" t="s">
        <v>175</v>
      </c>
      <c r="K38" s="66" t="s">
        <v>151</v>
      </c>
      <c r="L38" s="54" t="s">
        <v>175</v>
      </c>
      <c r="M38" s="66" t="s">
        <v>151</v>
      </c>
    </row>
    <row r="39" spans="10:13" ht="24" thickBot="1">
      <c r="J39" s="54" t="s">
        <v>186</v>
      </c>
      <c r="K39" s="66" t="s">
        <v>151</v>
      </c>
      <c r="L39" s="54" t="s">
        <v>186</v>
      </c>
      <c r="M39" s="66" t="s">
        <v>151</v>
      </c>
    </row>
    <row r="40" spans="10:13" ht="24" thickBot="1">
      <c r="J40" s="54" t="s">
        <v>187</v>
      </c>
      <c r="K40" s="66" t="s">
        <v>151</v>
      </c>
      <c r="L40" s="54" t="s">
        <v>187</v>
      </c>
      <c r="M40" s="66" t="s">
        <v>151</v>
      </c>
    </row>
    <row r="41" spans="10:13" ht="24" thickBot="1">
      <c r="J41" s="54" t="s">
        <v>188</v>
      </c>
      <c r="K41" s="73" t="s">
        <v>152</v>
      </c>
      <c r="L41" s="54" t="s">
        <v>188</v>
      </c>
      <c r="M41" s="66" t="s">
        <v>151</v>
      </c>
    </row>
    <row r="42" spans="10:13" ht="24" thickBot="1">
      <c r="J42" s="54" t="s">
        <v>189</v>
      </c>
      <c r="K42" s="73" t="s">
        <v>152</v>
      </c>
      <c r="L42" s="54" t="s">
        <v>189</v>
      </c>
      <c r="M42" s="66" t="s">
        <v>151</v>
      </c>
    </row>
    <row r="43" spans="10:13" ht="24" thickBot="1">
      <c r="J43" s="54" t="s">
        <v>190</v>
      </c>
      <c r="K43" s="73" t="s">
        <v>152</v>
      </c>
      <c r="L43" s="54" t="s">
        <v>190</v>
      </c>
      <c r="M43" s="66" t="s">
        <v>151</v>
      </c>
    </row>
    <row r="44" spans="10:13" ht="24" thickBot="1">
      <c r="J44" s="54" t="s">
        <v>191</v>
      </c>
      <c r="K44" s="73" t="s">
        <v>152</v>
      </c>
      <c r="L44" s="54" t="s">
        <v>191</v>
      </c>
      <c r="M44" s="66" t="s">
        <v>151</v>
      </c>
    </row>
    <row r="45" spans="10:13">
      <c r="J45" s="33" t="str">
        <f>IFERROR(VLOOKUP(G9,$J$21:$K$44,2,0),"No Vigente")</f>
        <v>No Vigente</v>
      </c>
      <c r="L45" s="33"/>
    </row>
    <row r="46" spans="10:13">
      <c r="J46" s="33" t="str">
        <f>RIGHT(G9,4)</f>
        <v>2024</v>
      </c>
      <c r="L46" s="33" t="str">
        <f>RIGHT(I9,4)</f>
        <v/>
      </c>
    </row>
  </sheetData>
  <mergeCells count="4">
    <mergeCell ref="E2:H4"/>
    <mergeCell ref="E5:H5"/>
    <mergeCell ref="E6:H6"/>
    <mergeCell ref="E8:E9"/>
  </mergeCells>
  <conditionalFormatting sqref="F9:H9">
    <cfRule type="cellIs" dxfId="2" priority="1" operator="equal">
      <formula>"No Aplica"</formula>
    </cfRule>
  </conditionalFormatting>
  <conditionalFormatting sqref="G12">
    <cfRule type="cellIs" dxfId="1" priority="2" operator="equal">
      <formula>"No Aplica"</formula>
    </cfRule>
  </conditionalFormatting>
  <conditionalFormatting sqref="H12:H16">
    <cfRule type="cellIs" dxfId="0" priority="3" operator="equal">
      <formula>"No Vigente"</formula>
    </cfRule>
  </conditionalFormatting>
  <pageMargins left="0.7" right="0.7" top="0.75" bottom="0.75" header="0.3" footer="0.3"/>
  <pageSetup paperSize="9" scale="4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'Detalle Explicativo'!$A$3:$A$36</xm:f>
          </x14:formula1>
          <xm:sqref>G9</xm:sqref>
        </x14:dataValidation>
        <x14:dataValidation type="list" allowBlank="1" showInputMessage="1" showErrorMessage="1">
          <x14:formula1>
            <xm:f>'Detalle Explicativo'!$A$3:$A$47</xm:f>
          </x14:formula1>
          <xm:sqref>J38:J44 L38:L44</xm:sqref>
        </x14:dataValidation>
        <x14:dataValidation type="list" allowBlank="1" showInputMessage="1" showErrorMessage="1">
          <x14:formula1>
            <xm:f>'Detalle Explicativo'!$A$3:$A$41</xm:f>
          </x14:formula1>
          <xm:sqref>L33:L37 J33:J37</xm:sqref>
        </x14:dataValidation>
        <x14:dataValidation type="list" allowBlank="1" showInputMessage="1" showErrorMessage="1">
          <x14:formula1>
            <xm:f>'Detalle Explicativo'!$A$3:$A$35</xm:f>
          </x14:formula1>
          <xm:sqref>J27:J32 L32</xm:sqref>
        </x14:dataValidation>
        <x14:dataValidation type="list" allowBlank="1" showInputMessage="1" showErrorMessage="1">
          <x14:formula1>
            <xm:f>'Detalle Explicativo'!$A$3:$A$29</xm:f>
          </x14:formula1>
          <xm:sqref>J21:J26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topLeftCell="A42" zoomScaleNormal="100" workbookViewId="0">
      <selection activeCell="I56" sqref="I56"/>
    </sheetView>
  </sheetViews>
  <sheetFormatPr baseColWidth="10" defaultColWidth="11.453125" defaultRowHeight="14.5" outlineLevelRow="1" outlineLevelCol="1"/>
  <cols>
    <col min="1" max="1" width="11.54296875" style="93" bestFit="1" customWidth="1"/>
    <col min="2" max="2" width="7.81640625" style="93" bestFit="1" customWidth="1"/>
    <col min="3" max="3" width="7.7265625" style="93" bestFit="1" customWidth="1"/>
    <col min="4" max="4" width="25.26953125" style="93" customWidth="1"/>
    <col min="5" max="5" width="11.1796875" style="93" bestFit="1" customWidth="1"/>
    <col min="6" max="6" width="9.26953125" style="93" customWidth="1"/>
    <col min="7" max="7" width="6.81640625" style="93" hidden="1" customWidth="1" outlineLevel="1"/>
    <col min="8" max="8" width="11.26953125" style="93" bestFit="1" customWidth="1" collapsed="1"/>
    <col min="9" max="9" width="14.1796875" style="93" bestFit="1" customWidth="1"/>
    <col min="10" max="10" width="6.81640625" style="93" bestFit="1" customWidth="1"/>
    <col min="11" max="11" width="11.26953125" style="93" bestFit="1" customWidth="1"/>
    <col min="12" max="12" width="7.7265625" style="93" bestFit="1" customWidth="1"/>
    <col min="13" max="13" width="11.26953125" style="93" bestFit="1" customWidth="1"/>
    <col min="14" max="14" width="7.26953125" style="93" bestFit="1" customWidth="1"/>
    <col min="15" max="15" width="14.1796875" style="93" bestFit="1" customWidth="1"/>
    <col min="16" max="16" width="11.81640625" style="93" bestFit="1" customWidth="1"/>
    <col min="17" max="17" width="7.7265625" style="93" bestFit="1" customWidth="1"/>
    <col min="18" max="18" width="11.26953125" style="93" bestFit="1" customWidth="1"/>
    <col min="19" max="19" width="6.7265625" style="93" bestFit="1" customWidth="1"/>
    <col min="20" max="20" width="11.26953125" style="93" bestFit="1" customWidth="1"/>
    <col min="21" max="21" width="7.26953125" style="93" bestFit="1" customWidth="1"/>
    <col min="22" max="22" width="15.26953125" style="93" bestFit="1" customWidth="1"/>
    <col min="23" max="23" width="12.453125" style="93" bestFit="1" customWidth="1"/>
    <col min="24" max="24" width="11.453125" style="93"/>
    <col min="25" max="25" width="13.7265625" style="93" bestFit="1" customWidth="1"/>
    <col min="26" max="16384" width="11.453125" style="93"/>
  </cols>
  <sheetData>
    <row r="1" spans="1:26" ht="15.5">
      <c r="A1" s="185" t="s">
        <v>193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91"/>
      <c r="Q1" s="91"/>
      <c r="R1" s="91"/>
      <c r="S1" s="91"/>
      <c r="T1" s="91"/>
      <c r="U1" s="91"/>
      <c r="V1" s="91"/>
      <c r="W1" s="91"/>
      <c r="X1" s="92"/>
      <c r="Y1" s="92"/>
      <c r="Z1" s="92"/>
    </row>
    <row r="2" spans="1:26" ht="15.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15.5">
      <c r="A3" s="91" t="s">
        <v>194</v>
      </c>
      <c r="B3" s="91"/>
      <c r="C3" s="91"/>
      <c r="D3" s="91"/>
      <c r="E3" s="91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26" ht="15.5">
      <c r="A4" s="91" t="s">
        <v>195</v>
      </c>
      <c r="B4" s="91"/>
      <c r="C4" s="91"/>
      <c r="D4" s="91"/>
      <c r="E4" s="91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 spans="1:26" ht="15.5">
      <c r="A5" s="94" t="s">
        <v>196</v>
      </c>
      <c r="B5" s="91"/>
      <c r="C5" s="91"/>
      <c r="D5" s="91"/>
      <c r="E5" s="91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</row>
    <row r="6" spans="1:26" ht="15.5">
      <c r="A6" s="95" t="s">
        <v>197</v>
      </c>
      <c r="B6" s="96"/>
      <c r="C6" s="96"/>
      <c r="D6" s="96"/>
      <c r="E6" s="96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</row>
    <row r="7" spans="1:26" ht="15.5">
      <c r="A7" s="94" t="s">
        <v>198</v>
      </c>
      <c r="B7" s="91"/>
      <c r="C7" s="91"/>
      <c r="D7" s="91"/>
      <c r="E7" s="91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</row>
    <row r="8" spans="1:26" ht="15.5">
      <c r="A8" s="94" t="s">
        <v>195</v>
      </c>
      <c r="B8" s="91"/>
      <c r="C8" s="91"/>
      <c r="D8" s="91"/>
      <c r="E8" s="91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</row>
    <row r="9" spans="1:26" ht="15.5">
      <c r="A9" s="95" t="s">
        <v>199</v>
      </c>
      <c r="B9" s="95"/>
      <c r="C9" s="95"/>
      <c r="D9" s="95"/>
      <c r="E9" s="95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2"/>
    </row>
    <row r="10" spans="1:26" ht="15.5">
      <c r="A10" s="95" t="s">
        <v>200</v>
      </c>
      <c r="B10" s="95"/>
      <c r="C10" s="95"/>
      <c r="D10" s="95"/>
      <c r="E10" s="95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2"/>
    </row>
    <row r="11" spans="1:26" ht="15.5">
      <c r="A11" s="95" t="s">
        <v>201</v>
      </c>
      <c r="B11" s="95"/>
      <c r="C11" s="95"/>
      <c r="D11" s="95"/>
      <c r="E11" s="95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2"/>
    </row>
    <row r="12" spans="1:26" ht="15.5">
      <c r="A12" s="95" t="s">
        <v>202</v>
      </c>
      <c r="B12" s="95"/>
      <c r="C12" s="95"/>
      <c r="D12" s="95"/>
      <c r="E12" s="95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2"/>
    </row>
    <row r="13" spans="1:26" ht="15.5">
      <c r="A13" s="95" t="s">
        <v>203</v>
      </c>
      <c r="B13" s="95"/>
      <c r="C13" s="95"/>
      <c r="D13" s="95"/>
      <c r="E13" s="95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2"/>
    </row>
    <row r="14" spans="1:26" ht="15.5">
      <c r="A14" s="95" t="s">
        <v>204</v>
      </c>
      <c r="B14" s="95"/>
      <c r="C14" s="95"/>
      <c r="D14" s="95"/>
      <c r="E14" s="95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2"/>
    </row>
    <row r="15" spans="1:26" ht="15.5">
      <c r="A15" s="95" t="s">
        <v>205</v>
      </c>
      <c r="B15" s="95"/>
      <c r="C15" s="95"/>
      <c r="D15" s="95"/>
      <c r="E15" s="95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2"/>
    </row>
    <row r="16" spans="1:26" ht="15.5">
      <c r="A16" s="91" t="s">
        <v>195</v>
      </c>
      <c r="B16" s="91"/>
      <c r="C16" s="91"/>
      <c r="D16" s="91"/>
      <c r="E16" s="91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 spans="1:30" ht="15.5">
      <c r="A17" s="91" t="s">
        <v>206</v>
      </c>
      <c r="B17" s="91"/>
      <c r="C17" s="91"/>
      <c r="D17" s="91"/>
      <c r="E17" s="91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</row>
    <row r="18" spans="1:30" ht="15.5">
      <c r="A18" s="94" t="s">
        <v>207</v>
      </c>
      <c r="B18" s="91"/>
      <c r="C18" s="91"/>
      <c r="D18" s="91"/>
      <c r="E18" s="91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 spans="1:30" ht="15.5">
      <c r="A19" s="94" t="s">
        <v>195</v>
      </c>
      <c r="B19" s="91"/>
      <c r="C19" s="91"/>
      <c r="D19" s="91"/>
      <c r="E19" s="91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</row>
    <row r="20" spans="1:30" ht="15.5">
      <c r="A20" s="94" t="s">
        <v>208</v>
      </c>
      <c r="B20" s="91"/>
      <c r="C20" s="91"/>
      <c r="D20" s="91"/>
      <c r="E20" s="91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</row>
    <row r="21" spans="1:30" ht="15.5">
      <c r="A21" s="94" t="s">
        <v>195</v>
      </c>
      <c r="B21" s="91"/>
      <c r="C21" s="91"/>
      <c r="D21" s="91"/>
      <c r="E21" s="91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</row>
    <row r="22" spans="1:30" ht="15.5">
      <c r="A22" s="94" t="s">
        <v>209</v>
      </c>
      <c r="B22" s="91"/>
      <c r="C22" s="91"/>
      <c r="D22" s="91"/>
      <c r="E22" s="91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</row>
    <row r="23" spans="1:30" ht="15.5">
      <c r="A23" s="94" t="s">
        <v>195</v>
      </c>
      <c r="B23" s="91"/>
      <c r="C23" s="91"/>
      <c r="D23" s="91"/>
      <c r="E23" s="91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</row>
    <row r="24" spans="1:30" ht="15.5">
      <c r="A24" s="94" t="s">
        <v>210</v>
      </c>
      <c r="B24" s="91"/>
      <c r="C24" s="91"/>
      <c r="D24" s="91"/>
      <c r="E24" s="91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</row>
    <row r="25" spans="1:30" ht="15.5">
      <c r="A25" s="94" t="s">
        <v>211</v>
      </c>
      <c r="B25" s="91"/>
      <c r="C25" s="91"/>
      <c r="D25" s="91"/>
      <c r="E25" s="91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1:30" ht="15.5">
      <c r="A26" s="94" t="s">
        <v>212</v>
      </c>
      <c r="B26" s="91"/>
      <c r="C26" s="91"/>
      <c r="D26" s="91"/>
      <c r="E26" s="91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1:30" ht="15.5">
      <c r="A27" s="94" t="s">
        <v>213</v>
      </c>
      <c r="B27" s="91"/>
      <c r="C27" s="91"/>
      <c r="D27" s="91"/>
      <c r="E27" s="91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</row>
    <row r="28" spans="1:30" ht="15.5">
      <c r="A28" s="94" t="s">
        <v>214</v>
      </c>
      <c r="B28" s="91"/>
      <c r="C28" s="91"/>
      <c r="D28" s="91"/>
      <c r="E28" s="91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1:30" ht="15.5">
      <c r="A29" s="91"/>
      <c r="B29" s="91"/>
      <c r="C29" s="91"/>
      <c r="D29" s="91"/>
      <c r="E29" s="91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1:30" ht="15.5">
      <c r="A30" s="97" t="s">
        <v>215</v>
      </c>
      <c r="B30" s="97"/>
      <c r="C30" s="97"/>
      <c r="D30" s="97"/>
      <c r="E30" s="97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1:30" ht="15.5">
      <c r="A31" s="186" t="s">
        <v>216</v>
      </c>
      <c r="B31" s="98"/>
      <c r="C31" s="186" t="s">
        <v>217</v>
      </c>
      <c r="D31" s="186"/>
      <c r="E31" s="92"/>
      <c r="F31" s="187" t="s">
        <v>218</v>
      </c>
      <c r="G31" s="187"/>
      <c r="H31" s="187"/>
      <c r="I31" s="187"/>
      <c r="J31" s="187"/>
      <c r="K31" s="187"/>
      <c r="L31" s="187"/>
      <c r="M31" s="187"/>
      <c r="N31" s="187"/>
      <c r="O31" s="187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1:30" ht="15.5">
      <c r="A32" s="186"/>
      <c r="B32" s="98"/>
      <c r="C32" s="186"/>
      <c r="D32" s="186"/>
      <c r="E32" s="92"/>
      <c r="F32" s="186" t="s">
        <v>219</v>
      </c>
      <c r="G32" s="188" t="s">
        <v>220</v>
      </c>
      <c r="H32" s="99" t="s">
        <v>56</v>
      </c>
      <c r="I32" s="99" t="s">
        <v>221</v>
      </c>
      <c r="J32" s="187" t="s">
        <v>222</v>
      </c>
      <c r="K32" s="187"/>
      <c r="L32" s="187"/>
      <c r="M32" s="187"/>
      <c r="N32" s="186" t="s">
        <v>223</v>
      </c>
      <c r="O32" s="99" t="s">
        <v>224</v>
      </c>
      <c r="P32" s="92"/>
      <c r="Q32" s="92"/>
      <c r="R32" s="92"/>
      <c r="S32" s="92"/>
      <c r="T32" s="92"/>
      <c r="U32" s="100"/>
      <c r="V32" s="100"/>
      <c r="W32" s="100"/>
      <c r="X32" s="92"/>
      <c r="Y32" s="92"/>
      <c r="Z32" s="92"/>
      <c r="AD32" s="101"/>
    </row>
    <row r="33" spans="1:26" ht="15.5">
      <c r="A33" s="102"/>
      <c r="B33" s="92"/>
      <c r="C33" s="102"/>
      <c r="D33" s="99" t="s">
        <v>225</v>
      </c>
      <c r="E33" s="92"/>
      <c r="F33" s="186"/>
      <c r="G33" s="188"/>
      <c r="H33" s="99" t="s">
        <v>225</v>
      </c>
      <c r="I33" s="99" t="s">
        <v>225</v>
      </c>
      <c r="J33" s="187" t="s">
        <v>226</v>
      </c>
      <c r="K33" s="187"/>
      <c r="L33" s="187" t="s">
        <v>227</v>
      </c>
      <c r="M33" s="187"/>
      <c r="N33" s="186"/>
      <c r="O33" s="99" t="s">
        <v>225</v>
      </c>
      <c r="P33" s="92"/>
      <c r="Q33" s="92"/>
      <c r="R33" s="92"/>
      <c r="S33" s="92"/>
      <c r="T33" s="92"/>
      <c r="U33" s="92"/>
      <c r="V33" s="100"/>
      <c r="W33" s="100"/>
      <c r="X33" s="92"/>
      <c r="Y33" s="92"/>
      <c r="Z33" s="92"/>
    </row>
    <row r="34" spans="1:26" ht="15.5">
      <c r="A34" s="103">
        <v>45261</v>
      </c>
      <c r="B34" s="104" t="s">
        <v>118</v>
      </c>
      <c r="C34" s="105">
        <v>44896</v>
      </c>
      <c r="D34" s="106"/>
      <c r="E34" s="107" t="s">
        <v>228</v>
      </c>
      <c r="F34" s="106">
        <v>4000</v>
      </c>
      <c r="G34" s="105">
        <f>+C34</f>
        <v>44896</v>
      </c>
      <c r="H34" s="108">
        <v>61953</v>
      </c>
      <c r="I34" s="109">
        <f t="shared" ref="I34:I39" si="0">+F34*H34</f>
        <v>247812000</v>
      </c>
      <c r="J34" s="110">
        <f t="shared" ref="J34:J39" si="1">+G34</f>
        <v>44896</v>
      </c>
      <c r="K34" s="111">
        <f>+M34</f>
        <v>1134.5875000000001</v>
      </c>
      <c r="L34" s="112">
        <v>45261</v>
      </c>
      <c r="M34" s="113">
        <v>1134.5875000000001</v>
      </c>
      <c r="N34" s="114">
        <f t="shared" ref="N34:N57" si="2">+M34/K34</f>
        <v>1</v>
      </c>
      <c r="O34" s="115">
        <f t="shared" ref="O34:O51" si="3">+I34*N34</f>
        <v>247812000</v>
      </c>
      <c r="P34" s="92"/>
      <c r="Q34" s="100"/>
      <c r="R34" s="100"/>
      <c r="S34" s="100"/>
      <c r="T34" s="100"/>
      <c r="U34" s="92"/>
      <c r="V34" s="100"/>
      <c r="W34" s="100"/>
      <c r="X34" s="92"/>
      <c r="Y34" s="92"/>
      <c r="Z34" s="92"/>
    </row>
    <row r="35" spans="1:26" ht="15.5">
      <c r="A35" s="116">
        <v>45292</v>
      </c>
      <c r="B35" s="117" t="s">
        <v>120</v>
      </c>
      <c r="C35" s="118">
        <v>44927</v>
      </c>
      <c r="D35" s="99"/>
      <c r="E35" s="119" t="s">
        <v>228</v>
      </c>
      <c r="F35" s="120">
        <f>+F34</f>
        <v>4000</v>
      </c>
      <c r="G35" s="121">
        <f>+G34</f>
        <v>44896</v>
      </c>
      <c r="H35" s="122">
        <f>+H34</f>
        <v>61953</v>
      </c>
      <c r="I35" s="123">
        <f t="shared" si="0"/>
        <v>247812000</v>
      </c>
      <c r="J35" s="124">
        <f t="shared" si="1"/>
        <v>44896</v>
      </c>
      <c r="K35" s="125">
        <f>+K34</f>
        <v>1134.5875000000001</v>
      </c>
      <c r="L35" s="126">
        <v>44927</v>
      </c>
      <c r="M35" s="127">
        <v>1202.979</v>
      </c>
      <c r="N35" s="128">
        <f t="shared" si="2"/>
        <v>1.0602787356638426</v>
      </c>
      <c r="O35" s="129">
        <f t="shared" si="3"/>
        <v>262749794.04232815</v>
      </c>
      <c r="P35" s="130"/>
      <c r="Q35" s="131"/>
      <c r="R35" s="132"/>
      <c r="S35" s="131"/>
      <c r="T35" s="132"/>
      <c r="U35" s="133"/>
      <c r="V35" s="134"/>
      <c r="W35" s="135"/>
      <c r="X35" s="92"/>
      <c r="Y35" s="92"/>
      <c r="Z35" s="92"/>
    </row>
    <row r="36" spans="1:26" ht="15.5">
      <c r="A36" s="116">
        <v>45323</v>
      </c>
      <c r="B36" s="117" t="s">
        <v>121</v>
      </c>
      <c r="C36" s="118">
        <v>44958</v>
      </c>
      <c r="D36" s="99"/>
      <c r="E36" s="119" t="s">
        <v>228</v>
      </c>
      <c r="F36" s="120">
        <f t="shared" ref="F36:H39" si="4">+F35</f>
        <v>4000</v>
      </c>
      <c r="G36" s="121">
        <f t="shared" ref="G36:H38" si="5">+G35</f>
        <v>44896</v>
      </c>
      <c r="H36" s="122">
        <f t="shared" si="5"/>
        <v>61953</v>
      </c>
      <c r="I36" s="123">
        <f t="shared" si="0"/>
        <v>247812000</v>
      </c>
      <c r="J36" s="124">
        <f t="shared" si="1"/>
        <v>44896</v>
      </c>
      <c r="K36" s="125">
        <f>+K35</f>
        <v>1134.5875000000001</v>
      </c>
      <c r="L36" s="126">
        <v>44958</v>
      </c>
      <c r="M36" s="127">
        <v>1282.7091</v>
      </c>
      <c r="N36" s="128">
        <f t="shared" si="2"/>
        <v>1.1305510593056947</v>
      </c>
      <c r="O36" s="129">
        <f t="shared" si="3"/>
        <v>280164119.10866278</v>
      </c>
      <c r="P36" s="130"/>
      <c r="Q36" s="131"/>
      <c r="R36" s="132"/>
      <c r="S36" s="131"/>
      <c r="T36" s="132"/>
      <c r="U36" s="133"/>
      <c r="V36" s="134"/>
      <c r="W36" s="135"/>
      <c r="X36" s="92"/>
      <c r="Y36" s="92"/>
      <c r="Z36" s="92"/>
    </row>
    <row r="37" spans="1:26" ht="15.5">
      <c r="A37" s="116">
        <v>45352</v>
      </c>
      <c r="B37" s="117" t="s">
        <v>122</v>
      </c>
      <c r="C37" s="118">
        <v>44986</v>
      </c>
      <c r="D37" s="99"/>
      <c r="E37" s="119" t="s">
        <v>228</v>
      </c>
      <c r="F37" s="120">
        <f t="shared" si="4"/>
        <v>4000</v>
      </c>
      <c r="G37" s="121">
        <f t="shared" si="5"/>
        <v>44896</v>
      </c>
      <c r="H37" s="122">
        <f t="shared" si="5"/>
        <v>61953</v>
      </c>
      <c r="I37" s="123">
        <f t="shared" si="0"/>
        <v>247812000</v>
      </c>
      <c r="J37" s="124">
        <f t="shared" si="1"/>
        <v>44896</v>
      </c>
      <c r="K37" s="125">
        <f>+K36</f>
        <v>1134.5875000000001</v>
      </c>
      <c r="L37" s="126">
        <v>44986</v>
      </c>
      <c r="M37" s="127">
        <v>1381.1601000000001</v>
      </c>
      <c r="N37" s="128">
        <f t="shared" si="2"/>
        <v>1.2173235647316756</v>
      </c>
      <c r="O37" s="129">
        <f t="shared" si="3"/>
        <v>301667387.22328597</v>
      </c>
      <c r="P37" s="130"/>
      <c r="Q37" s="131"/>
      <c r="R37" s="132"/>
      <c r="S37" s="131"/>
      <c r="T37" s="132"/>
      <c r="U37" s="133"/>
      <c r="V37" s="134"/>
      <c r="W37" s="135"/>
      <c r="X37" s="92"/>
      <c r="Y37" s="92"/>
      <c r="Z37" s="92"/>
    </row>
    <row r="38" spans="1:26" ht="15.5">
      <c r="A38" s="116">
        <v>45383</v>
      </c>
      <c r="B38" s="117" t="s">
        <v>123</v>
      </c>
      <c r="C38" s="118">
        <v>45017</v>
      </c>
      <c r="D38" s="99"/>
      <c r="E38" s="119" t="s">
        <v>228</v>
      </c>
      <c r="F38" s="120">
        <f t="shared" si="4"/>
        <v>4000</v>
      </c>
      <c r="G38" s="121">
        <f t="shared" si="5"/>
        <v>44896</v>
      </c>
      <c r="H38" s="122">
        <f t="shared" si="5"/>
        <v>61953</v>
      </c>
      <c r="I38" s="123">
        <f t="shared" si="0"/>
        <v>247812000</v>
      </c>
      <c r="J38" s="124">
        <f t="shared" si="1"/>
        <v>44896</v>
      </c>
      <c r="K38" s="125">
        <f>+K37</f>
        <v>1134.5875000000001</v>
      </c>
      <c r="L38" s="126">
        <v>45017</v>
      </c>
      <c r="M38" s="127">
        <v>1497.2147</v>
      </c>
      <c r="N38" s="128">
        <f t="shared" si="2"/>
        <v>1.319611488756927</v>
      </c>
      <c r="O38" s="129">
        <f t="shared" si="3"/>
        <v>327015562.25183159</v>
      </c>
      <c r="P38" s="130"/>
      <c r="Q38" s="131"/>
      <c r="R38" s="132"/>
      <c r="S38" s="131"/>
      <c r="T38" s="132"/>
      <c r="U38" s="133"/>
      <c r="V38" s="134"/>
      <c r="W38" s="135"/>
      <c r="X38" s="92"/>
      <c r="Y38" s="92"/>
      <c r="Z38" s="92"/>
    </row>
    <row r="39" spans="1:26" ht="15.5">
      <c r="A39" s="116">
        <v>45413</v>
      </c>
      <c r="B39" s="117" t="s">
        <v>124</v>
      </c>
      <c r="C39" s="118">
        <v>45047</v>
      </c>
      <c r="D39" s="99"/>
      <c r="E39" s="119" t="s">
        <v>228</v>
      </c>
      <c r="F39" s="120">
        <f t="shared" si="4"/>
        <v>4000</v>
      </c>
      <c r="G39" s="121">
        <f t="shared" si="4"/>
        <v>44896</v>
      </c>
      <c r="H39" s="122">
        <f t="shared" si="4"/>
        <v>61953</v>
      </c>
      <c r="I39" s="123">
        <f t="shared" si="0"/>
        <v>247812000</v>
      </c>
      <c r="J39" s="124">
        <f t="shared" si="1"/>
        <v>44896</v>
      </c>
      <c r="K39" s="125">
        <f>+K38</f>
        <v>1134.5875000000001</v>
      </c>
      <c r="L39" s="126">
        <v>45047</v>
      </c>
      <c r="M39" s="127">
        <v>1613.5895</v>
      </c>
      <c r="N39" s="128">
        <f t="shared" si="2"/>
        <v>1.4221816298875141</v>
      </c>
      <c r="O39" s="129">
        <f t="shared" si="3"/>
        <v>352433674.06568462</v>
      </c>
      <c r="P39" s="130"/>
      <c r="Q39" s="131"/>
      <c r="R39" s="132"/>
      <c r="S39" s="131"/>
      <c r="T39" s="132"/>
      <c r="U39" s="133"/>
      <c r="V39" s="134"/>
      <c r="W39" s="135"/>
      <c r="X39" s="92"/>
      <c r="Y39" s="92"/>
      <c r="Z39" s="92"/>
    </row>
    <row r="40" spans="1:26" ht="15.5">
      <c r="A40" s="103">
        <v>45444</v>
      </c>
      <c r="B40" s="104" t="s">
        <v>125</v>
      </c>
      <c r="C40" s="105">
        <v>45078</v>
      </c>
      <c r="D40" s="136"/>
      <c r="E40" s="107" t="s">
        <v>228</v>
      </c>
      <c r="F40" s="106">
        <v>4000</v>
      </c>
      <c r="G40" s="105">
        <f>+C40</f>
        <v>45078</v>
      </c>
      <c r="H40" s="108">
        <v>87987</v>
      </c>
      <c r="I40" s="109">
        <f t="shared" ref="I40" si="6">+F40*H40</f>
        <v>351948000</v>
      </c>
      <c r="J40" s="110">
        <f t="shared" ref="J40" si="7">+G40</f>
        <v>45078</v>
      </c>
      <c r="K40" s="111">
        <v>1709.6115</v>
      </c>
      <c r="L40" s="112">
        <v>45078</v>
      </c>
      <c r="M40" s="113">
        <v>1709.6115</v>
      </c>
      <c r="N40" s="114">
        <f t="shared" si="2"/>
        <v>1</v>
      </c>
      <c r="O40" s="115">
        <f t="shared" si="3"/>
        <v>351948000</v>
      </c>
      <c r="P40" s="130"/>
      <c r="Q40" s="131"/>
      <c r="R40" s="132"/>
      <c r="S40" s="131"/>
      <c r="T40" s="132"/>
      <c r="U40" s="133"/>
      <c r="V40" s="134"/>
      <c r="W40" s="135"/>
      <c r="X40" s="92"/>
      <c r="Y40" s="137"/>
      <c r="Z40" s="138"/>
    </row>
    <row r="41" spans="1:26" ht="15.5">
      <c r="A41" s="116">
        <v>45474</v>
      </c>
      <c r="B41" s="139" t="s">
        <v>160</v>
      </c>
      <c r="C41" s="118">
        <v>45108</v>
      </c>
      <c r="D41" s="99"/>
      <c r="E41" s="119" t="s">
        <v>228</v>
      </c>
      <c r="F41" s="120">
        <f>+F40</f>
        <v>4000</v>
      </c>
      <c r="G41" s="121">
        <f>+G40</f>
        <v>45078</v>
      </c>
      <c r="H41" s="122">
        <f>+H40</f>
        <v>87987</v>
      </c>
      <c r="I41" s="123">
        <f t="shared" ref="I41:I64" si="8">+F41*H41</f>
        <v>351948000</v>
      </c>
      <c r="J41" s="124">
        <f>+G41</f>
        <v>45078</v>
      </c>
      <c r="K41" s="125">
        <f>+K40</f>
        <v>1709.6115</v>
      </c>
      <c r="L41" s="126">
        <v>45108</v>
      </c>
      <c r="M41" s="127">
        <v>1818.0838000000001</v>
      </c>
      <c r="N41" s="128">
        <f t="shared" si="2"/>
        <v>1.063448508623158</v>
      </c>
      <c r="O41" s="129">
        <f t="shared" si="3"/>
        <v>374278575.7129032</v>
      </c>
      <c r="P41" s="130"/>
      <c r="Q41" s="131"/>
      <c r="R41" s="132"/>
      <c r="S41" s="131"/>
      <c r="T41" s="132"/>
      <c r="U41" s="133"/>
      <c r="V41" s="92"/>
      <c r="W41" s="92"/>
      <c r="X41" s="92"/>
      <c r="Y41" s="92"/>
      <c r="Z41" s="92"/>
    </row>
    <row r="42" spans="1:26" ht="15.5">
      <c r="A42" s="116">
        <v>45505</v>
      </c>
      <c r="B42" s="139" t="s">
        <v>161</v>
      </c>
      <c r="C42" s="118">
        <v>45139</v>
      </c>
      <c r="D42" s="99"/>
      <c r="E42" s="119" t="s">
        <v>228</v>
      </c>
      <c r="F42" s="120">
        <f t="shared" ref="F42:H45" si="9">+F41</f>
        <v>4000</v>
      </c>
      <c r="G42" s="121">
        <f t="shared" ref="G42:H44" si="10">+G41</f>
        <v>45078</v>
      </c>
      <c r="H42" s="122">
        <f t="shared" si="10"/>
        <v>87987</v>
      </c>
      <c r="I42" s="123">
        <f t="shared" si="8"/>
        <v>351948000</v>
      </c>
      <c r="J42" s="124">
        <f>+G42</f>
        <v>45078</v>
      </c>
      <c r="K42" s="125">
        <f>+K41</f>
        <v>1709.6115</v>
      </c>
      <c r="L42" s="126">
        <v>45139</v>
      </c>
      <c r="M42" s="127">
        <v>2044.2832000000001</v>
      </c>
      <c r="N42" s="128">
        <f t="shared" si="2"/>
        <v>1.1957589194972074</v>
      </c>
      <c r="O42" s="129">
        <f t="shared" si="3"/>
        <v>420844960.19920313</v>
      </c>
      <c r="P42" s="130"/>
      <c r="Q42" s="131"/>
      <c r="R42" s="132"/>
      <c r="S42" s="131"/>
      <c r="T42" s="132"/>
      <c r="U42" s="133"/>
      <c r="V42" s="92"/>
      <c r="W42" s="92"/>
      <c r="X42" s="92"/>
      <c r="Y42" s="92"/>
      <c r="Z42" s="92"/>
    </row>
    <row r="43" spans="1:26" ht="15.5">
      <c r="A43" s="116">
        <v>45536</v>
      </c>
      <c r="B43" s="139" t="s">
        <v>244</v>
      </c>
      <c r="C43" s="118">
        <v>45170</v>
      </c>
      <c r="D43" s="99"/>
      <c r="E43" s="119" t="s">
        <v>228</v>
      </c>
      <c r="F43" s="120">
        <f t="shared" si="9"/>
        <v>4000</v>
      </c>
      <c r="G43" s="121">
        <f t="shared" si="10"/>
        <v>45078</v>
      </c>
      <c r="H43" s="122">
        <f t="shared" si="10"/>
        <v>87987</v>
      </c>
      <c r="I43" s="123">
        <f t="shared" si="8"/>
        <v>351948000</v>
      </c>
      <c r="J43" s="124">
        <f>+G43</f>
        <v>45078</v>
      </c>
      <c r="K43" s="125">
        <f>+K42</f>
        <v>1709.6115</v>
      </c>
      <c r="L43" s="126">
        <v>45170</v>
      </c>
      <c r="M43" s="127">
        <v>2304.9241999999999</v>
      </c>
      <c r="N43" s="128">
        <f t="shared" si="2"/>
        <v>1.3482151939197882</v>
      </c>
      <c r="O43" s="129">
        <f t="shared" si="3"/>
        <v>474501641.06968158</v>
      </c>
      <c r="P43" s="130"/>
      <c r="Q43" s="131"/>
      <c r="R43" s="132"/>
      <c r="S43" s="131"/>
      <c r="T43" s="132"/>
      <c r="U43" s="133"/>
      <c r="V43" s="92"/>
      <c r="W43" s="92"/>
      <c r="X43" s="92"/>
      <c r="Y43" s="92"/>
      <c r="Z43" s="92"/>
    </row>
    <row r="44" spans="1:26" ht="15.5">
      <c r="A44" s="116">
        <v>45566</v>
      </c>
      <c r="B44" s="139" t="s">
        <v>163</v>
      </c>
      <c r="C44" s="118">
        <v>45200</v>
      </c>
      <c r="D44" s="99"/>
      <c r="E44" s="119" t="s">
        <v>228</v>
      </c>
      <c r="F44" s="120">
        <f t="shared" si="9"/>
        <v>4000</v>
      </c>
      <c r="G44" s="121">
        <f t="shared" si="10"/>
        <v>45078</v>
      </c>
      <c r="H44" s="122">
        <f t="shared" si="10"/>
        <v>87987</v>
      </c>
      <c r="I44" s="123">
        <f t="shared" si="8"/>
        <v>351948000</v>
      </c>
      <c r="J44" s="124">
        <f>+G44</f>
        <v>45078</v>
      </c>
      <c r="K44" s="125">
        <f>+K43</f>
        <v>1709.6115</v>
      </c>
      <c r="L44" s="126">
        <v>45200</v>
      </c>
      <c r="M44" s="127">
        <v>2496.2730000000001</v>
      </c>
      <c r="N44" s="128">
        <f t="shared" si="2"/>
        <v>1.4601405056060983</v>
      </c>
      <c r="O44" s="129">
        <f t="shared" si="3"/>
        <v>513893530.66705507</v>
      </c>
      <c r="P44" s="130"/>
      <c r="Q44" s="131"/>
      <c r="R44" s="132"/>
      <c r="S44" s="131"/>
      <c r="T44" s="132"/>
      <c r="U44" s="133"/>
      <c r="V44" s="92"/>
      <c r="W44" s="92"/>
      <c r="X44" s="92"/>
      <c r="Y44" s="92"/>
      <c r="Z44" s="92"/>
    </row>
    <row r="45" spans="1:26" ht="15.5">
      <c r="A45" s="116">
        <v>45597</v>
      </c>
      <c r="B45" s="139" t="s">
        <v>164</v>
      </c>
      <c r="C45" s="118">
        <v>45231</v>
      </c>
      <c r="D45" s="99"/>
      <c r="E45" s="119" t="s">
        <v>228</v>
      </c>
      <c r="F45" s="120">
        <f t="shared" si="9"/>
        <v>4000</v>
      </c>
      <c r="G45" s="121">
        <f t="shared" si="9"/>
        <v>45078</v>
      </c>
      <c r="H45" s="122">
        <f t="shared" si="9"/>
        <v>87987</v>
      </c>
      <c r="I45" s="123">
        <f t="shared" si="8"/>
        <v>351948000</v>
      </c>
      <c r="J45" s="124">
        <f>+G45</f>
        <v>45078</v>
      </c>
      <c r="K45" s="125">
        <f>+K44</f>
        <v>1709.6115</v>
      </c>
      <c r="L45" s="126">
        <v>45231</v>
      </c>
      <c r="M45" s="127">
        <v>2816.0628000000002</v>
      </c>
      <c r="N45" s="128">
        <f t="shared" si="2"/>
        <v>1.6471945819269467</v>
      </c>
      <c r="O45" s="129">
        <f t="shared" si="3"/>
        <v>579726838.72002506</v>
      </c>
      <c r="P45" s="130"/>
      <c r="Q45" s="131"/>
      <c r="R45" s="132"/>
      <c r="S45" s="131"/>
      <c r="T45" s="132"/>
      <c r="U45" s="133"/>
      <c r="V45" s="92"/>
      <c r="W45" s="92"/>
      <c r="X45" s="92"/>
      <c r="Y45" s="92"/>
      <c r="Z45" s="92"/>
    </row>
    <row r="46" spans="1:26" ht="15.5">
      <c r="A46" s="103">
        <v>45627</v>
      </c>
      <c r="B46" s="140" t="s">
        <v>165</v>
      </c>
      <c r="C46" s="105">
        <v>45261</v>
      </c>
      <c r="D46" s="106"/>
      <c r="E46" s="107" t="s">
        <v>228</v>
      </c>
      <c r="F46" s="106">
        <v>4000</v>
      </c>
      <c r="G46" s="105">
        <f>+C46</f>
        <v>45261</v>
      </c>
      <c r="H46" s="141">
        <v>156000</v>
      </c>
      <c r="I46" s="109">
        <f t="shared" si="8"/>
        <v>624000000</v>
      </c>
      <c r="J46" s="105">
        <v>45261</v>
      </c>
      <c r="K46" s="111">
        <v>3533.1922</v>
      </c>
      <c r="L46" s="112">
        <v>45261</v>
      </c>
      <c r="M46" s="113">
        <v>3533.1922</v>
      </c>
      <c r="N46" s="114">
        <f t="shared" si="2"/>
        <v>1</v>
      </c>
      <c r="O46" s="115">
        <f t="shared" si="3"/>
        <v>624000000</v>
      </c>
      <c r="P46" s="130"/>
      <c r="Q46" s="131"/>
      <c r="R46" s="131"/>
      <c r="S46" s="131"/>
      <c r="T46" s="131"/>
      <c r="U46" s="131"/>
      <c r="V46" s="131"/>
      <c r="W46" s="131"/>
      <c r="X46" s="92"/>
      <c r="Y46" s="92"/>
      <c r="Z46" s="92"/>
    </row>
    <row r="47" spans="1:26" ht="15.5">
      <c r="A47" s="116">
        <v>45658</v>
      </c>
      <c r="B47" s="117" t="s">
        <v>170</v>
      </c>
      <c r="C47" s="118">
        <v>45292</v>
      </c>
      <c r="D47" s="142"/>
      <c r="E47" s="119" t="s">
        <v>228</v>
      </c>
      <c r="F47" s="120">
        <f>+F46</f>
        <v>4000</v>
      </c>
      <c r="G47" s="121">
        <f>+G46</f>
        <v>45261</v>
      </c>
      <c r="H47" s="122">
        <f>+H46</f>
        <v>156000</v>
      </c>
      <c r="I47" s="123">
        <f t="shared" si="8"/>
        <v>624000000</v>
      </c>
      <c r="J47" s="124">
        <f>+G47</f>
        <v>45261</v>
      </c>
      <c r="K47" s="125">
        <f>+K46</f>
        <v>3533.1922</v>
      </c>
      <c r="L47" s="126">
        <v>45292</v>
      </c>
      <c r="M47" s="127">
        <v>4261.5324000000001</v>
      </c>
      <c r="N47" s="128">
        <f t="shared" si="2"/>
        <v>1.2061422528896106</v>
      </c>
      <c r="O47" s="129">
        <f t="shared" si="3"/>
        <v>752632765.80311704</v>
      </c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</row>
    <row r="48" spans="1:26" ht="15.5">
      <c r="A48" s="116">
        <v>45689</v>
      </c>
      <c r="B48" s="117" t="s">
        <v>171</v>
      </c>
      <c r="C48" s="118">
        <v>45323</v>
      </c>
      <c r="D48" s="142"/>
      <c r="E48" s="119" t="s">
        <v>228</v>
      </c>
      <c r="F48" s="120">
        <f t="shared" ref="F48:H51" si="11">+F47</f>
        <v>4000</v>
      </c>
      <c r="G48" s="121">
        <f t="shared" ref="G48:H50" si="12">+G47</f>
        <v>45261</v>
      </c>
      <c r="H48" s="122">
        <f t="shared" si="12"/>
        <v>156000</v>
      </c>
      <c r="I48" s="123">
        <f t="shared" si="8"/>
        <v>624000000</v>
      </c>
      <c r="J48" s="124">
        <f>+G48</f>
        <v>45261</v>
      </c>
      <c r="K48" s="125">
        <f>+K47</f>
        <v>3533.1922</v>
      </c>
      <c r="L48" s="126">
        <v>45323</v>
      </c>
      <c r="M48" s="127">
        <v>4825.7880999999998</v>
      </c>
      <c r="N48" s="128">
        <f t="shared" si="2"/>
        <v>1.3658436413394097</v>
      </c>
      <c r="O48" s="129">
        <f t="shared" si="3"/>
        <v>852286432.19579172</v>
      </c>
    </row>
    <row r="49" spans="1:16" ht="15.5">
      <c r="A49" s="116">
        <v>45717</v>
      </c>
      <c r="B49" s="117" t="s">
        <v>172</v>
      </c>
      <c r="C49" s="118">
        <v>45352</v>
      </c>
      <c r="D49" s="142"/>
      <c r="E49" s="119" t="s">
        <v>228</v>
      </c>
      <c r="F49" s="120">
        <f t="shared" si="11"/>
        <v>4000</v>
      </c>
      <c r="G49" s="121">
        <f t="shared" si="12"/>
        <v>45261</v>
      </c>
      <c r="H49" s="122">
        <f t="shared" si="12"/>
        <v>156000</v>
      </c>
      <c r="I49" s="123">
        <f t="shared" si="8"/>
        <v>624000000</v>
      </c>
      <c r="J49" s="124">
        <f>+G49</f>
        <v>45261</v>
      </c>
      <c r="K49" s="125">
        <f>+K48</f>
        <v>3533.1922</v>
      </c>
      <c r="L49" s="126">
        <v>45352</v>
      </c>
      <c r="M49" s="127">
        <v>5357.0928999999996</v>
      </c>
      <c r="N49" s="128">
        <f t="shared" si="2"/>
        <v>1.5162189308580494</v>
      </c>
      <c r="O49" s="129">
        <f t="shared" si="3"/>
        <v>946120612.85542285</v>
      </c>
    </row>
    <row r="50" spans="1:16" ht="15.5">
      <c r="A50" s="116">
        <v>45748</v>
      </c>
      <c r="B50" s="117" t="s">
        <v>173</v>
      </c>
      <c r="C50" s="118">
        <v>45383</v>
      </c>
      <c r="D50" s="142"/>
      <c r="E50" s="119" t="s">
        <v>228</v>
      </c>
      <c r="F50" s="120">
        <f t="shared" si="11"/>
        <v>4000</v>
      </c>
      <c r="G50" s="121">
        <f t="shared" si="12"/>
        <v>45261</v>
      </c>
      <c r="H50" s="122">
        <f t="shared" si="12"/>
        <v>156000</v>
      </c>
      <c r="I50" s="123">
        <f t="shared" si="8"/>
        <v>624000000</v>
      </c>
      <c r="J50" s="124">
        <f>+G50</f>
        <v>45261</v>
      </c>
      <c r="K50" s="125">
        <f>+K49</f>
        <v>3533.1922</v>
      </c>
      <c r="L50" s="126">
        <v>45383</v>
      </c>
      <c r="M50" s="127">
        <v>5830.2271000000001</v>
      </c>
      <c r="N50" s="128">
        <f t="shared" si="2"/>
        <v>1.6501301853887258</v>
      </c>
      <c r="O50" s="129">
        <f t="shared" si="3"/>
        <v>1029681235.6825649</v>
      </c>
    </row>
    <row r="51" spans="1:16" ht="15.5">
      <c r="A51" s="116">
        <v>45778</v>
      </c>
      <c r="B51" s="117" t="s">
        <v>174</v>
      </c>
      <c r="C51" s="118">
        <v>45413</v>
      </c>
      <c r="D51" s="142"/>
      <c r="E51" s="119" t="s">
        <v>228</v>
      </c>
      <c r="F51" s="120">
        <f t="shared" si="11"/>
        <v>4000</v>
      </c>
      <c r="G51" s="121">
        <f t="shared" si="11"/>
        <v>45261</v>
      </c>
      <c r="H51" s="122">
        <f t="shared" si="11"/>
        <v>156000</v>
      </c>
      <c r="I51" s="123">
        <f t="shared" si="8"/>
        <v>624000000</v>
      </c>
      <c r="J51" s="124">
        <f>+G51</f>
        <v>45261</v>
      </c>
      <c r="K51" s="125">
        <f>+K50</f>
        <v>3533.1922</v>
      </c>
      <c r="L51" s="126">
        <v>45413</v>
      </c>
      <c r="M51" s="127">
        <v>6073.7165000000005</v>
      </c>
      <c r="N51" s="128">
        <f t="shared" si="2"/>
        <v>1.7190450324213895</v>
      </c>
      <c r="O51" s="129">
        <f t="shared" si="3"/>
        <v>1072684100.230947</v>
      </c>
    </row>
    <row r="52" spans="1:16" ht="15.5">
      <c r="A52" s="103">
        <v>45809</v>
      </c>
      <c r="B52" s="104" t="s">
        <v>175</v>
      </c>
      <c r="C52" s="105">
        <v>45444</v>
      </c>
      <c r="D52" s="106"/>
      <c r="E52" s="107" t="s">
        <v>228</v>
      </c>
      <c r="F52" s="106">
        <v>4000</v>
      </c>
      <c r="G52" s="105">
        <f>+C52</f>
        <v>45444</v>
      </c>
      <c r="H52" s="141">
        <v>234315.12</v>
      </c>
      <c r="I52" s="109">
        <f t="shared" si="8"/>
        <v>937260480</v>
      </c>
      <c r="J52" s="105">
        <v>45444</v>
      </c>
      <c r="K52" s="113">
        <v>6351.7145</v>
      </c>
      <c r="L52" s="112">
        <v>45444</v>
      </c>
      <c r="M52" s="113">
        <v>6351.7145</v>
      </c>
      <c r="N52" s="114">
        <f t="shared" si="2"/>
        <v>1</v>
      </c>
      <c r="O52" s="115">
        <f t="shared" ref="O52:O58" si="13">+I52*N52</f>
        <v>937260480</v>
      </c>
      <c r="P52" s="143"/>
    </row>
    <row r="53" spans="1:16" ht="15.5">
      <c r="A53" s="116">
        <v>45839</v>
      </c>
      <c r="B53" s="139" t="s">
        <v>186</v>
      </c>
      <c r="C53" s="118">
        <v>45474</v>
      </c>
      <c r="D53" s="142"/>
      <c r="E53" s="119" t="s">
        <v>228</v>
      </c>
      <c r="F53" s="120">
        <f>+F52</f>
        <v>4000</v>
      </c>
      <c r="G53" s="121">
        <f>+G52</f>
        <v>45444</v>
      </c>
      <c r="H53" s="122">
        <f>+H52</f>
        <v>234315.12</v>
      </c>
      <c r="I53" s="123">
        <f t="shared" si="8"/>
        <v>937260480</v>
      </c>
      <c r="J53" s="124">
        <f>+G53</f>
        <v>45444</v>
      </c>
      <c r="K53" s="125">
        <f>+K52</f>
        <v>6351.7145</v>
      </c>
      <c r="L53" s="126">
        <v>45474</v>
      </c>
      <c r="M53" s="127">
        <v>6607.7479000000003</v>
      </c>
      <c r="N53" s="128">
        <f t="shared" si="2"/>
        <v>1.040309336951464</v>
      </c>
      <c r="O53" s="129">
        <f>+I53*N53</f>
        <v>975040828.4996109</v>
      </c>
    </row>
    <row r="54" spans="1:16" ht="15.5">
      <c r="A54" s="116">
        <v>45870</v>
      </c>
      <c r="B54" s="139" t="s">
        <v>187</v>
      </c>
      <c r="C54" s="118">
        <v>45505</v>
      </c>
      <c r="D54" s="142"/>
      <c r="E54" s="119" t="s">
        <v>228</v>
      </c>
      <c r="F54" s="120">
        <f t="shared" ref="F54:H57" si="14">+F53</f>
        <v>4000</v>
      </c>
      <c r="G54" s="121">
        <f t="shared" ref="G54:H56" si="15">+G53</f>
        <v>45444</v>
      </c>
      <c r="H54" s="122">
        <f t="shared" si="15"/>
        <v>234315.12</v>
      </c>
      <c r="I54" s="123">
        <f t="shared" si="8"/>
        <v>937260480</v>
      </c>
      <c r="J54" s="124">
        <f>+G54</f>
        <v>45444</v>
      </c>
      <c r="K54" s="125">
        <f>+K53</f>
        <v>6351.7145</v>
      </c>
      <c r="L54" s="126">
        <v>45505</v>
      </c>
      <c r="M54" s="127">
        <v>6883.4412000000002</v>
      </c>
      <c r="N54" s="128">
        <f t="shared" si="2"/>
        <v>1.0837138854399075</v>
      </c>
      <c r="O54" s="129">
        <f>+I54*N54</f>
        <v>1015722196.4500728</v>
      </c>
    </row>
    <row r="55" spans="1:16" ht="15.5">
      <c r="A55" s="116">
        <v>45901</v>
      </c>
      <c r="B55" s="139" t="s">
        <v>188</v>
      </c>
      <c r="C55" s="118">
        <v>45536</v>
      </c>
      <c r="D55" s="142"/>
      <c r="E55" s="119" t="s">
        <v>228</v>
      </c>
      <c r="F55" s="120">
        <f t="shared" si="14"/>
        <v>4000</v>
      </c>
      <c r="G55" s="121">
        <f t="shared" si="15"/>
        <v>45444</v>
      </c>
      <c r="H55" s="122">
        <f t="shared" si="15"/>
        <v>234315.12</v>
      </c>
      <c r="I55" s="123">
        <f t="shared" si="8"/>
        <v>937260480</v>
      </c>
      <c r="J55" s="124">
        <f>+G55</f>
        <v>45444</v>
      </c>
      <c r="K55" s="125">
        <f>+K54</f>
        <v>6351.7145</v>
      </c>
      <c r="L55" s="126">
        <v>45536</v>
      </c>
      <c r="M55" s="127">
        <v>7122.2421000000004</v>
      </c>
      <c r="N55" s="128">
        <f t="shared" si="2"/>
        <v>1.121310175386504</v>
      </c>
      <c r="O55" s="129">
        <f>+I55*N55</f>
        <v>1050959713.2116389</v>
      </c>
    </row>
    <row r="56" spans="1:16" ht="15.5">
      <c r="A56" s="116">
        <v>45931</v>
      </c>
      <c r="B56" s="139" t="s">
        <v>189</v>
      </c>
      <c r="C56" s="118">
        <v>45566</v>
      </c>
      <c r="D56" s="142"/>
      <c r="E56" s="119" t="s">
        <v>228</v>
      </c>
      <c r="F56" s="120">
        <f t="shared" si="14"/>
        <v>4000</v>
      </c>
      <c r="G56" s="121">
        <f t="shared" si="15"/>
        <v>45444</v>
      </c>
      <c r="H56" s="122">
        <f t="shared" si="15"/>
        <v>234315.12</v>
      </c>
      <c r="I56" s="123">
        <f t="shared" si="8"/>
        <v>937260480</v>
      </c>
      <c r="J56" s="124">
        <f>+G56</f>
        <v>45444</v>
      </c>
      <c r="K56" s="125">
        <f>+K55</f>
        <v>6351.7145</v>
      </c>
      <c r="L56" s="126">
        <v>45566</v>
      </c>
      <c r="M56" s="127">
        <v>7313.9542000000001</v>
      </c>
      <c r="N56" s="128">
        <f t="shared" si="2"/>
        <v>1.1514929079384786</v>
      </c>
      <c r="O56" s="129">
        <f>+I56*N56</f>
        <v>1079248795.6110141</v>
      </c>
    </row>
    <row r="57" spans="1:16" ht="15.5">
      <c r="A57" s="116">
        <v>45962</v>
      </c>
      <c r="B57" s="139" t="s">
        <v>190</v>
      </c>
      <c r="C57" s="118">
        <v>45597</v>
      </c>
      <c r="D57" s="142"/>
      <c r="E57" s="119" t="s">
        <v>228</v>
      </c>
      <c r="F57" s="120">
        <f t="shared" si="14"/>
        <v>4000</v>
      </c>
      <c r="G57" s="121">
        <f t="shared" si="14"/>
        <v>45444</v>
      </c>
      <c r="H57" s="122">
        <f t="shared" si="14"/>
        <v>234315.12</v>
      </c>
      <c r="I57" s="123">
        <f t="shared" si="8"/>
        <v>937260480</v>
      </c>
      <c r="J57" s="124">
        <f>+G57</f>
        <v>45444</v>
      </c>
      <c r="K57" s="125">
        <f>+K56</f>
        <v>6351.7145</v>
      </c>
      <c r="L57" s="126">
        <v>45597</v>
      </c>
      <c r="M57" s="127">
        <v>7491.4314000000004</v>
      </c>
      <c r="N57" s="128">
        <f t="shared" si="2"/>
        <v>1.179434529055108</v>
      </c>
      <c r="O57" s="129">
        <f>+I57*N57</f>
        <v>1105437372.8307645</v>
      </c>
    </row>
    <row r="58" spans="1:16" ht="15.5">
      <c r="A58" s="144">
        <v>45992</v>
      </c>
      <c r="B58" s="140" t="s">
        <v>191</v>
      </c>
      <c r="C58" s="145">
        <v>45627</v>
      </c>
      <c r="D58" s="146"/>
      <c r="E58" s="107" t="s">
        <v>228</v>
      </c>
      <c r="F58" s="146">
        <v>4000</v>
      </c>
      <c r="G58" s="105">
        <f>+C58</f>
        <v>45627</v>
      </c>
      <c r="H58" s="147">
        <v>279718</v>
      </c>
      <c r="I58" s="148">
        <f t="shared" si="8"/>
        <v>1118872000</v>
      </c>
      <c r="J58" s="145">
        <v>45627</v>
      </c>
      <c r="K58" s="149"/>
      <c r="L58" s="150">
        <v>45627</v>
      </c>
      <c r="M58" s="151"/>
      <c r="N58" s="152">
        <v>1</v>
      </c>
      <c r="O58" s="153">
        <f t="shared" si="13"/>
        <v>1118872000</v>
      </c>
    </row>
    <row r="59" spans="1:16" ht="15.5" hidden="1" outlineLevel="1">
      <c r="A59" s="116">
        <v>46023</v>
      </c>
      <c r="B59" s="104" t="s">
        <v>229</v>
      </c>
      <c r="C59" s="118">
        <v>45658</v>
      </c>
      <c r="D59" s="102"/>
      <c r="E59" s="154" t="s">
        <v>228</v>
      </c>
      <c r="F59" s="120">
        <f>+F58</f>
        <v>4000</v>
      </c>
      <c r="G59" s="121">
        <f>+G58</f>
        <v>45627</v>
      </c>
      <c r="H59" s="122">
        <f>+H58</f>
        <v>279718</v>
      </c>
      <c r="I59" s="123">
        <f t="shared" si="8"/>
        <v>1118872000</v>
      </c>
      <c r="J59" s="124">
        <f t="shared" ref="J59:J64" si="16">+G59</f>
        <v>45627</v>
      </c>
      <c r="K59" s="125">
        <f t="shared" ref="K59:K64" si="17">+K58</f>
        <v>0</v>
      </c>
      <c r="L59" s="126">
        <v>45658</v>
      </c>
      <c r="M59" s="102"/>
      <c r="N59" s="128" t="e">
        <f t="shared" ref="N59:N64" si="18">+M59/K59</f>
        <v>#DIV/0!</v>
      </c>
      <c r="O59" s="129" t="e">
        <f t="shared" ref="O59:O64" si="19">+I59*N59</f>
        <v>#DIV/0!</v>
      </c>
    </row>
    <row r="60" spans="1:16" ht="15.5" hidden="1" outlineLevel="1">
      <c r="A60" s="116">
        <v>46054</v>
      </c>
      <c r="B60" s="104" t="s">
        <v>230</v>
      </c>
      <c r="C60" s="118">
        <v>45689</v>
      </c>
      <c r="D60" s="155"/>
      <c r="E60" s="154" t="s">
        <v>228</v>
      </c>
      <c r="F60" s="120">
        <f t="shared" ref="F60:H64" si="20">+F59</f>
        <v>4000</v>
      </c>
      <c r="G60" s="121">
        <f t="shared" ref="G60:H62" si="21">+G59</f>
        <v>45627</v>
      </c>
      <c r="H60" s="122">
        <f t="shared" si="21"/>
        <v>279718</v>
      </c>
      <c r="I60" s="123">
        <f t="shared" si="8"/>
        <v>1118872000</v>
      </c>
      <c r="J60" s="124">
        <f t="shared" si="16"/>
        <v>45627</v>
      </c>
      <c r="K60" s="125">
        <f t="shared" si="17"/>
        <v>0</v>
      </c>
      <c r="L60" s="126">
        <v>45689</v>
      </c>
      <c r="M60" s="155"/>
      <c r="N60" s="128" t="e">
        <f t="shared" si="18"/>
        <v>#DIV/0!</v>
      </c>
      <c r="O60" s="129" t="e">
        <f t="shared" si="19"/>
        <v>#DIV/0!</v>
      </c>
    </row>
    <row r="61" spans="1:16" ht="15.5" hidden="1" outlineLevel="1">
      <c r="A61" s="116">
        <v>46082</v>
      </c>
      <c r="B61" s="104" t="s">
        <v>231</v>
      </c>
      <c r="C61" s="118">
        <v>45717</v>
      </c>
      <c r="D61" s="155"/>
      <c r="E61" s="154" t="s">
        <v>228</v>
      </c>
      <c r="F61" s="120">
        <f t="shared" si="20"/>
        <v>4000</v>
      </c>
      <c r="G61" s="121">
        <f t="shared" si="21"/>
        <v>45627</v>
      </c>
      <c r="H61" s="122">
        <f t="shared" si="21"/>
        <v>279718</v>
      </c>
      <c r="I61" s="123">
        <f t="shared" si="8"/>
        <v>1118872000</v>
      </c>
      <c r="J61" s="124">
        <f t="shared" si="16"/>
        <v>45627</v>
      </c>
      <c r="K61" s="125">
        <f t="shared" si="17"/>
        <v>0</v>
      </c>
      <c r="L61" s="126">
        <v>45717</v>
      </c>
      <c r="M61" s="155"/>
      <c r="N61" s="128" t="e">
        <f t="shared" si="18"/>
        <v>#DIV/0!</v>
      </c>
      <c r="O61" s="129" t="e">
        <f t="shared" si="19"/>
        <v>#DIV/0!</v>
      </c>
    </row>
    <row r="62" spans="1:16" ht="15.5" hidden="1" outlineLevel="1">
      <c r="A62" s="116">
        <v>46113</v>
      </c>
      <c r="B62" s="104" t="s">
        <v>232</v>
      </c>
      <c r="C62" s="118">
        <v>45748</v>
      </c>
      <c r="D62" s="155"/>
      <c r="E62" s="154" t="s">
        <v>228</v>
      </c>
      <c r="F62" s="120">
        <f t="shared" si="20"/>
        <v>4000</v>
      </c>
      <c r="G62" s="121">
        <f t="shared" si="21"/>
        <v>45627</v>
      </c>
      <c r="H62" s="122">
        <f t="shared" si="21"/>
        <v>279718</v>
      </c>
      <c r="I62" s="123">
        <f t="shared" si="8"/>
        <v>1118872000</v>
      </c>
      <c r="J62" s="124">
        <f t="shared" si="16"/>
        <v>45627</v>
      </c>
      <c r="K62" s="125">
        <f t="shared" si="17"/>
        <v>0</v>
      </c>
      <c r="L62" s="126">
        <v>45748</v>
      </c>
      <c r="M62" s="155"/>
      <c r="N62" s="128" t="e">
        <f t="shared" si="18"/>
        <v>#DIV/0!</v>
      </c>
      <c r="O62" s="129" t="e">
        <f t="shared" si="19"/>
        <v>#DIV/0!</v>
      </c>
    </row>
    <row r="63" spans="1:16" ht="15.5" hidden="1" outlineLevel="1">
      <c r="A63" s="116">
        <v>46143</v>
      </c>
      <c r="B63" s="104" t="s">
        <v>233</v>
      </c>
      <c r="C63" s="118">
        <v>45778</v>
      </c>
      <c r="D63" s="155"/>
      <c r="E63" s="154" t="s">
        <v>228</v>
      </c>
      <c r="F63" s="120">
        <f t="shared" si="20"/>
        <v>4000</v>
      </c>
      <c r="G63" s="121">
        <f t="shared" si="20"/>
        <v>45627</v>
      </c>
      <c r="H63" s="122">
        <f t="shared" si="20"/>
        <v>279718</v>
      </c>
      <c r="I63" s="123">
        <f t="shared" si="8"/>
        <v>1118872000</v>
      </c>
      <c r="J63" s="124">
        <f t="shared" si="16"/>
        <v>45627</v>
      </c>
      <c r="K63" s="125">
        <f t="shared" si="17"/>
        <v>0</v>
      </c>
      <c r="L63" s="126">
        <v>45778</v>
      </c>
      <c r="M63" s="155"/>
      <c r="N63" s="128" t="e">
        <f t="shared" si="18"/>
        <v>#DIV/0!</v>
      </c>
      <c r="O63" s="129" t="e">
        <f t="shared" si="19"/>
        <v>#DIV/0!</v>
      </c>
    </row>
    <row r="64" spans="1:16" ht="15.5" hidden="1" outlineLevel="1">
      <c r="A64" s="144">
        <v>46174</v>
      </c>
      <c r="B64" s="140" t="s">
        <v>234</v>
      </c>
      <c r="C64" s="105">
        <v>45809</v>
      </c>
      <c r="D64" s="146"/>
      <c r="E64" s="107" t="s">
        <v>228</v>
      </c>
      <c r="F64" s="146">
        <f t="shared" si="20"/>
        <v>4000</v>
      </c>
      <c r="G64" s="105">
        <f>+C64</f>
        <v>45809</v>
      </c>
      <c r="H64" s="147">
        <f t="shared" si="20"/>
        <v>279718</v>
      </c>
      <c r="I64" s="148">
        <f t="shared" si="8"/>
        <v>1118872000</v>
      </c>
      <c r="J64" s="145">
        <f t="shared" si="16"/>
        <v>45809</v>
      </c>
      <c r="K64" s="149">
        <f t="shared" si="17"/>
        <v>0</v>
      </c>
      <c r="L64" s="150">
        <v>45809</v>
      </c>
      <c r="M64" s="151"/>
      <c r="N64" s="152" t="e">
        <f t="shared" si="18"/>
        <v>#DIV/0!</v>
      </c>
      <c r="O64" s="153" t="e">
        <f t="shared" si="19"/>
        <v>#DIV/0!</v>
      </c>
    </row>
    <row r="65" collapsed="1"/>
  </sheetData>
  <mergeCells count="10">
    <mergeCell ref="A1:O1"/>
    <mergeCell ref="A31:A32"/>
    <mergeCell ref="C31:D32"/>
    <mergeCell ref="F31:O31"/>
    <mergeCell ref="F32:F33"/>
    <mergeCell ref="G32:G33"/>
    <mergeCell ref="J32:M32"/>
    <mergeCell ref="N32:N33"/>
    <mergeCell ref="J33:K33"/>
    <mergeCell ref="L33:M33"/>
  </mergeCells>
  <printOptions horizontalCentered="1" verticalCentered="1" gridLines="1"/>
  <pageMargins left="0" right="0" top="0" bottom="0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7"/>
  <sheetViews>
    <sheetView showGridLines="0" topLeftCell="A8" zoomScale="50" zoomScaleNormal="50" workbookViewId="0">
      <selection activeCell="C46" sqref="C46"/>
    </sheetView>
  </sheetViews>
  <sheetFormatPr baseColWidth="10" defaultColWidth="14.54296875" defaultRowHeight="14.5" outlineLevelCol="1"/>
  <cols>
    <col min="1" max="1" width="12.7265625" bestFit="1" customWidth="1"/>
    <col min="2" max="2" width="28.453125" bestFit="1" customWidth="1" outlineLevel="1"/>
    <col min="3" max="3" width="15.54296875" bestFit="1" customWidth="1" outlineLevel="1"/>
    <col min="4" max="4" width="13" bestFit="1" customWidth="1" outlineLevel="1"/>
    <col min="5" max="5" width="20.1796875" bestFit="1" customWidth="1" outlineLevel="1"/>
    <col min="6" max="6" width="72.1796875" bestFit="1" customWidth="1" outlineLevel="1"/>
    <col min="7" max="7" width="19.54296875" bestFit="1" customWidth="1" outlineLevel="1"/>
    <col min="8" max="8" width="43.81640625" customWidth="1" outlineLevel="1"/>
    <col min="9" max="9" width="68.453125" bestFit="1" customWidth="1"/>
    <col min="10" max="10" width="76.453125" bestFit="1" customWidth="1"/>
  </cols>
  <sheetData>
    <row r="2" spans="1:10" ht="15.5">
      <c r="A2" s="12" t="s">
        <v>55</v>
      </c>
      <c r="B2" s="12" t="s">
        <v>127</v>
      </c>
      <c r="C2" s="12" t="s">
        <v>128</v>
      </c>
      <c r="D2" s="12" t="s">
        <v>128</v>
      </c>
      <c r="E2" s="12" t="s">
        <v>127</v>
      </c>
      <c r="F2" s="12" t="s">
        <v>145</v>
      </c>
      <c r="G2" s="12" t="s">
        <v>145</v>
      </c>
      <c r="H2" s="12" t="s">
        <v>145</v>
      </c>
      <c r="I2" s="12" t="str">
        <f>+'Calculador de Umbrales UIF'!F8</f>
        <v>RESOLUCIÓN UIF</v>
      </c>
      <c r="J2" s="12" t="s">
        <v>142</v>
      </c>
    </row>
    <row r="3" spans="1:10">
      <c r="A3" s="28" t="s">
        <v>84</v>
      </c>
      <c r="B3" s="28" t="s">
        <v>133</v>
      </c>
      <c r="C3" s="29" t="s">
        <v>129</v>
      </c>
      <c r="D3" s="29" t="s">
        <v>129</v>
      </c>
      <c r="E3" s="31" t="s">
        <v>133</v>
      </c>
      <c r="F3" s="31" t="s">
        <v>156</v>
      </c>
      <c r="G3" s="26">
        <v>5738075</v>
      </c>
      <c r="H3" s="26" t="s">
        <v>146</v>
      </c>
      <c r="I3" s="28" t="s">
        <v>192</v>
      </c>
      <c r="J3" s="28" t="s">
        <v>133</v>
      </c>
    </row>
    <row r="4" spans="1:10">
      <c r="A4" s="28" t="s">
        <v>87</v>
      </c>
      <c r="B4" s="28" t="s">
        <v>133</v>
      </c>
      <c r="C4" s="29" t="s">
        <v>129</v>
      </c>
      <c r="D4" s="29" t="s">
        <v>129</v>
      </c>
      <c r="E4" s="31" t="s">
        <v>133</v>
      </c>
      <c r="F4" s="31" t="s">
        <v>156</v>
      </c>
      <c r="G4" s="26">
        <v>5738075</v>
      </c>
      <c r="H4" s="26" t="s">
        <v>146</v>
      </c>
      <c r="I4" s="28" t="s">
        <v>192</v>
      </c>
      <c r="J4" s="28" t="s">
        <v>133</v>
      </c>
    </row>
    <row r="5" spans="1:10">
      <c r="A5" s="28" t="s">
        <v>88</v>
      </c>
      <c r="B5" s="28" t="s">
        <v>133</v>
      </c>
      <c r="C5" s="29" t="s">
        <v>129</v>
      </c>
      <c r="D5" s="29" t="s">
        <v>129</v>
      </c>
      <c r="E5" s="31" t="s">
        <v>133</v>
      </c>
      <c r="F5" s="31" t="s">
        <v>156</v>
      </c>
      <c r="G5" s="26">
        <v>5738075</v>
      </c>
      <c r="H5" s="26" t="s">
        <v>146</v>
      </c>
      <c r="I5" s="28" t="s">
        <v>192</v>
      </c>
      <c r="J5" s="28" t="s">
        <v>133</v>
      </c>
    </row>
    <row r="6" spans="1:10">
      <c r="A6" s="28" t="s">
        <v>91</v>
      </c>
      <c r="B6" s="28" t="s">
        <v>133</v>
      </c>
      <c r="C6" s="29" t="s">
        <v>129</v>
      </c>
      <c r="D6" s="29" t="s">
        <v>129</v>
      </c>
      <c r="E6" s="31" t="s">
        <v>133</v>
      </c>
      <c r="F6" s="31" t="s">
        <v>156</v>
      </c>
      <c r="G6" s="26">
        <v>6369551</v>
      </c>
      <c r="H6" s="26" t="s">
        <v>147</v>
      </c>
      <c r="I6" s="28" t="s">
        <v>192</v>
      </c>
      <c r="J6" s="28" t="s">
        <v>133</v>
      </c>
    </row>
    <row r="7" spans="1:10">
      <c r="A7" s="28" t="s">
        <v>92</v>
      </c>
      <c r="B7" s="28" t="s">
        <v>133</v>
      </c>
      <c r="C7" s="29" t="s">
        <v>129</v>
      </c>
      <c r="D7" s="29" t="s">
        <v>129</v>
      </c>
      <c r="E7" s="31" t="s">
        <v>133</v>
      </c>
      <c r="F7" s="31" t="s">
        <v>156</v>
      </c>
      <c r="G7" s="26">
        <v>6369551</v>
      </c>
      <c r="H7" s="26" t="s">
        <v>147</v>
      </c>
      <c r="I7" s="28" t="s">
        <v>192</v>
      </c>
      <c r="J7" s="28" t="s">
        <v>133</v>
      </c>
    </row>
    <row r="8" spans="1:10">
      <c r="A8" s="28" t="s">
        <v>93</v>
      </c>
      <c r="B8" s="28" t="s">
        <v>133</v>
      </c>
      <c r="C8" s="29" t="s">
        <v>129</v>
      </c>
      <c r="D8" s="29" t="s">
        <v>129</v>
      </c>
      <c r="E8" s="31" t="s">
        <v>133</v>
      </c>
      <c r="F8" s="31" t="s">
        <v>156</v>
      </c>
      <c r="G8" s="26">
        <v>6369551</v>
      </c>
      <c r="H8" s="26" t="s">
        <v>147</v>
      </c>
      <c r="I8" s="28" t="s">
        <v>192</v>
      </c>
      <c r="J8" s="28" t="s">
        <v>133</v>
      </c>
    </row>
    <row r="9" spans="1:10">
      <c r="A9" s="28" t="s">
        <v>96</v>
      </c>
      <c r="B9" s="28" t="s">
        <v>133</v>
      </c>
      <c r="C9" s="29" t="s">
        <v>129</v>
      </c>
      <c r="D9" s="29" t="s">
        <v>129</v>
      </c>
      <c r="E9" s="31" t="s">
        <v>133</v>
      </c>
      <c r="F9" s="31" t="s">
        <v>156</v>
      </c>
      <c r="G9" s="26">
        <v>6369551</v>
      </c>
      <c r="H9" s="26" t="s">
        <v>147</v>
      </c>
      <c r="I9" s="28" t="s">
        <v>192</v>
      </c>
      <c r="J9" s="28" t="s">
        <v>133</v>
      </c>
    </row>
    <row r="10" spans="1:10">
      <c r="A10" s="28" t="s">
        <v>97</v>
      </c>
      <c r="B10" s="28" t="s">
        <v>133</v>
      </c>
      <c r="C10" s="29" t="s">
        <v>129</v>
      </c>
      <c r="D10" s="29" t="s">
        <v>129</v>
      </c>
      <c r="E10" s="31" t="s">
        <v>133</v>
      </c>
      <c r="F10" s="31" t="s">
        <v>156</v>
      </c>
      <c r="G10" s="26">
        <v>6369551</v>
      </c>
      <c r="H10" s="26" t="s">
        <v>147</v>
      </c>
      <c r="I10" s="28" t="s">
        <v>192</v>
      </c>
      <c r="J10" s="28" t="s">
        <v>133</v>
      </c>
    </row>
    <row r="11" spans="1:10">
      <c r="A11" s="28" t="s">
        <v>98</v>
      </c>
      <c r="B11" s="28" t="s">
        <v>133</v>
      </c>
      <c r="C11" s="29" t="s">
        <v>129</v>
      </c>
      <c r="D11" s="29" t="s">
        <v>129</v>
      </c>
      <c r="E11" s="31" t="s">
        <v>133</v>
      </c>
      <c r="F11" s="31" t="s">
        <v>156</v>
      </c>
      <c r="G11" s="26">
        <v>6369551</v>
      </c>
      <c r="H11" s="26" t="s">
        <v>147</v>
      </c>
      <c r="I11" s="28" t="s">
        <v>192</v>
      </c>
      <c r="J11" s="28" t="s">
        <v>133</v>
      </c>
    </row>
    <row r="12" spans="1:10">
      <c r="A12" s="28" t="s">
        <v>101</v>
      </c>
      <c r="B12" s="28" t="s">
        <v>133</v>
      </c>
      <c r="C12" s="29" t="s">
        <v>129</v>
      </c>
      <c r="D12" s="29" t="s">
        <v>129</v>
      </c>
      <c r="E12" s="31" t="s">
        <v>133</v>
      </c>
      <c r="F12" s="31" t="s">
        <v>156</v>
      </c>
      <c r="G12" s="26">
        <v>8436988</v>
      </c>
      <c r="H12" s="26" t="s">
        <v>148</v>
      </c>
      <c r="I12" s="28" t="s">
        <v>192</v>
      </c>
      <c r="J12" s="28" t="s">
        <v>133</v>
      </c>
    </row>
    <row r="13" spans="1:10">
      <c r="A13" s="28" t="s">
        <v>102</v>
      </c>
      <c r="B13" s="28" t="s">
        <v>133</v>
      </c>
      <c r="C13" s="29" t="s">
        <v>129</v>
      </c>
      <c r="D13" s="29" t="s">
        <v>129</v>
      </c>
      <c r="E13" s="31" t="s">
        <v>133</v>
      </c>
      <c r="F13" s="31" t="s">
        <v>156</v>
      </c>
      <c r="G13" s="26">
        <v>8436988</v>
      </c>
      <c r="H13" s="26" t="s">
        <v>148</v>
      </c>
      <c r="I13" s="28" t="s">
        <v>192</v>
      </c>
      <c r="J13" s="28" t="s">
        <v>133</v>
      </c>
    </row>
    <row r="14" spans="1:10">
      <c r="A14" s="28" t="s">
        <v>103</v>
      </c>
      <c r="B14" s="28" t="s">
        <v>133</v>
      </c>
      <c r="C14" s="29" t="s">
        <v>129</v>
      </c>
      <c r="D14" s="29" t="s">
        <v>129</v>
      </c>
      <c r="E14" s="31" t="s">
        <v>133</v>
      </c>
      <c r="F14" s="31" t="s">
        <v>156</v>
      </c>
      <c r="G14" s="26">
        <v>8436988</v>
      </c>
      <c r="H14" s="26" t="s">
        <v>148</v>
      </c>
      <c r="I14" s="28" t="s">
        <v>192</v>
      </c>
      <c r="J14" s="28" t="s">
        <v>133</v>
      </c>
    </row>
    <row r="15" spans="1:10">
      <c r="A15" s="28" t="s">
        <v>104</v>
      </c>
      <c r="B15" s="28" t="s">
        <v>133</v>
      </c>
      <c r="C15" s="29" t="s">
        <v>129</v>
      </c>
      <c r="D15" s="29" t="s">
        <v>129</v>
      </c>
      <c r="E15" s="31" t="s">
        <v>133</v>
      </c>
      <c r="F15" s="31" t="s">
        <v>156</v>
      </c>
      <c r="G15" s="26">
        <v>8436988</v>
      </c>
      <c r="H15" s="26" t="s">
        <v>148</v>
      </c>
      <c r="I15" s="28" t="s">
        <v>192</v>
      </c>
      <c r="J15" s="28" t="s">
        <v>133</v>
      </c>
    </row>
    <row r="16" spans="1:10">
      <c r="A16" s="28" t="s">
        <v>107</v>
      </c>
      <c r="B16" s="28" t="s">
        <v>133</v>
      </c>
      <c r="C16" s="29" t="s">
        <v>129</v>
      </c>
      <c r="D16" s="29" t="s">
        <v>129</v>
      </c>
      <c r="E16" s="31" t="s">
        <v>133</v>
      </c>
      <c r="F16" s="31" t="s">
        <v>156</v>
      </c>
      <c r="G16" s="26">
        <v>8436988</v>
      </c>
      <c r="H16" s="26" t="s">
        <v>148</v>
      </c>
      <c r="I16" s="28" t="s">
        <v>192</v>
      </c>
      <c r="J16" s="28" t="s">
        <v>133</v>
      </c>
    </row>
    <row r="17" spans="1:10">
      <c r="A17" s="28" t="s">
        <v>108</v>
      </c>
      <c r="B17" s="28" t="s">
        <v>133</v>
      </c>
      <c r="C17" s="29" t="s">
        <v>129</v>
      </c>
      <c r="D17" s="29" t="s">
        <v>129</v>
      </c>
      <c r="E17" s="31" t="s">
        <v>133</v>
      </c>
      <c r="F17" s="31" t="s">
        <v>156</v>
      </c>
      <c r="G17" s="26">
        <v>8436988</v>
      </c>
      <c r="H17" s="26" t="s">
        <v>148</v>
      </c>
      <c r="I17" s="28" t="s">
        <v>192</v>
      </c>
      <c r="J17" s="28" t="s">
        <v>133</v>
      </c>
    </row>
    <row r="18" spans="1:10">
      <c r="A18" s="43" t="s">
        <v>109</v>
      </c>
      <c r="B18" s="43" t="s">
        <v>135</v>
      </c>
      <c r="C18" s="44" t="s">
        <v>131</v>
      </c>
      <c r="D18" s="189">
        <f>+SMVM!$B$37</f>
        <v>87987</v>
      </c>
      <c r="E18" s="45" t="s">
        <v>134</v>
      </c>
      <c r="F18" s="31" t="s">
        <v>156</v>
      </c>
      <c r="G18" s="46">
        <v>12031145</v>
      </c>
      <c r="H18" s="46" t="s">
        <v>149</v>
      </c>
      <c r="I18" s="28" t="s">
        <v>192</v>
      </c>
      <c r="J18" s="56" t="s">
        <v>153</v>
      </c>
    </row>
    <row r="19" spans="1:10">
      <c r="A19" s="43" t="s">
        <v>112</v>
      </c>
      <c r="B19" s="43" t="s">
        <v>135</v>
      </c>
      <c r="C19" s="44" t="s">
        <v>131</v>
      </c>
      <c r="D19" s="190"/>
      <c r="E19" s="45" t="s">
        <v>134</v>
      </c>
      <c r="F19" s="31" t="s">
        <v>156</v>
      </c>
      <c r="G19" s="46">
        <v>12031145</v>
      </c>
      <c r="H19" s="46" t="s">
        <v>149</v>
      </c>
      <c r="I19" s="28" t="s">
        <v>192</v>
      </c>
      <c r="J19" s="56" t="s">
        <v>153</v>
      </c>
    </row>
    <row r="20" spans="1:10">
      <c r="A20" s="43" t="s">
        <v>113</v>
      </c>
      <c r="B20" s="43" t="s">
        <v>135</v>
      </c>
      <c r="C20" s="44" t="s">
        <v>131</v>
      </c>
      <c r="D20" s="190"/>
      <c r="E20" s="45" t="s">
        <v>134</v>
      </c>
      <c r="F20" s="31" t="s">
        <v>156</v>
      </c>
      <c r="G20" s="46">
        <v>12031145</v>
      </c>
      <c r="H20" s="46" t="s">
        <v>149</v>
      </c>
      <c r="I20" s="28" t="s">
        <v>192</v>
      </c>
      <c r="J20" s="56" t="s">
        <v>153</v>
      </c>
    </row>
    <row r="21" spans="1:10">
      <c r="A21" s="43" t="s">
        <v>114</v>
      </c>
      <c r="B21" s="43" t="s">
        <v>135</v>
      </c>
      <c r="C21" s="44" t="s">
        <v>131</v>
      </c>
      <c r="D21" s="190"/>
      <c r="E21" s="45" t="s">
        <v>134</v>
      </c>
      <c r="F21" s="31" t="s">
        <v>156</v>
      </c>
      <c r="G21" s="46">
        <v>12031145</v>
      </c>
      <c r="H21" s="46" t="s">
        <v>149</v>
      </c>
      <c r="I21" s="28" t="s">
        <v>192</v>
      </c>
      <c r="J21" s="56" t="s">
        <v>153</v>
      </c>
    </row>
    <row r="22" spans="1:10">
      <c r="A22" s="43" t="s">
        <v>117</v>
      </c>
      <c r="B22" s="43" t="s">
        <v>135</v>
      </c>
      <c r="C22" s="44" t="s">
        <v>131</v>
      </c>
      <c r="D22" s="190"/>
      <c r="E22" s="45" t="s">
        <v>134</v>
      </c>
      <c r="F22" s="31" t="s">
        <v>156</v>
      </c>
      <c r="G22" s="46">
        <v>12031145</v>
      </c>
      <c r="H22" s="46" t="s">
        <v>149</v>
      </c>
      <c r="I22" s="28" t="s">
        <v>192</v>
      </c>
      <c r="J22" s="56" t="s">
        <v>153</v>
      </c>
    </row>
    <row r="23" spans="1:10" ht="15" thickBot="1">
      <c r="A23" s="75" t="s">
        <v>118</v>
      </c>
      <c r="B23" s="75" t="s">
        <v>135</v>
      </c>
      <c r="C23" s="76" t="s">
        <v>131</v>
      </c>
      <c r="D23" s="190"/>
      <c r="E23" s="45" t="s">
        <v>134</v>
      </c>
      <c r="F23" s="31" t="s">
        <v>156</v>
      </c>
      <c r="G23" s="46">
        <v>12031145</v>
      </c>
      <c r="H23" s="46" t="s">
        <v>149</v>
      </c>
      <c r="I23" s="28" t="s">
        <v>192</v>
      </c>
      <c r="J23" s="56" t="s">
        <v>153</v>
      </c>
    </row>
    <row r="24" spans="1:10">
      <c r="A24" s="80" t="s">
        <v>120</v>
      </c>
      <c r="B24" s="81" t="s">
        <v>136</v>
      </c>
      <c r="C24" s="82" t="s">
        <v>130</v>
      </c>
      <c r="D24" s="191">
        <f>+SMVM!$B$43</f>
        <v>156000</v>
      </c>
      <c r="E24" s="74" t="s">
        <v>134</v>
      </c>
      <c r="F24" s="31" t="s">
        <v>156</v>
      </c>
      <c r="G24" s="47">
        <v>26036545</v>
      </c>
      <c r="H24" s="48" t="s">
        <v>155</v>
      </c>
      <c r="I24" s="28" t="s">
        <v>192</v>
      </c>
      <c r="J24" s="56" t="s">
        <v>153</v>
      </c>
    </row>
    <row r="25" spans="1:10">
      <c r="A25" s="83" t="s">
        <v>121</v>
      </c>
      <c r="B25" s="27" t="s">
        <v>136</v>
      </c>
      <c r="C25" s="30" t="s">
        <v>130</v>
      </c>
      <c r="D25" s="192"/>
      <c r="E25" s="74" t="s">
        <v>134</v>
      </c>
      <c r="F25" s="31" t="s">
        <v>156</v>
      </c>
      <c r="G25" s="47">
        <v>26036545</v>
      </c>
      <c r="H25" s="48" t="s">
        <v>155</v>
      </c>
      <c r="I25" s="28" t="s">
        <v>192</v>
      </c>
      <c r="J25" s="56" t="s">
        <v>153</v>
      </c>
    </row>
    <row r="26" spans="1:10">
      <c r="A26" s="83" t="s">
        <v>122</v>
      </c>
      <c r="B26" s="27" t="s">
        <v>136</v>
      </c>
      <c r="C26" s="30" t="s">
        <v>130</v>
      </c>
      <c r="D26" s="192"/>
      <c r="E26" s="74" t="s">
        <v>134</v>
      </c>
      <c r="F26" s="31" t="s">
        <v>156</v>
      </c>
      <c r="G26" s="47">
        <v>26036545</v>
      </c>
      <c r="H26" s="48" t="s">
        <v>155</v>
      </c>
      <c r="I26" s="28" t="s">
        <v>192</v>
      </c>
      <c r="J26" s="27" t="s">
        <v>154</v>
      </c>
    </row>
    <row r="27" spans="1:10">
      <c r="A27" s="83" t="s">
        <v>123</v>
      </c>
      <c r="B27" s="27" t="s">
        <v>136</v>
      </c>
      <c r="C27" s="30" t="s">
        <v>130</v>
      </c>
      <c r="D27" s="192"/>
      <c r="E27" s="74" t="s">
        <v>134</v>
      </c>
      <c r="F27" s="31" t="s">
        <v>156</v>
      </c>
      <c r="G27" s="47">
        <v>26036545</v>
      </c>
      <c r="H27" s="48" t="s">
        <v>155</v>
      </c>
      <c r="I27" s="28" t="s">
        <v>192</v>
      </c>
      <c r="J27" s="27" t="s">
        <v>154</v>
      </c>
    </row>
    <row r="28" spans="1:10">
      <c r="A28" s="83" t="s">
        <v>124</v>
      </c>
      <c r="B28" s="27" t="s">
        <v>136</v>
      </c>
      <c r="C28" s="30" t="s">
        <v>130</v>
      </c>
      <c r="D28" s="192"/>
      <c r="E28" s="74" t="s">
        <v>134</v>
      </c>
      <c r="F28" s="31" t="s">
        <v>157</v>
      </c>
      <c r="G28" s="47">
        <v>60000000</v>
      </c>
      <c r="H28" s="48" t="s">
        <v>169</v>
      </c>
      <c r="I28" s="28" t="s">
        <v>192</v>
      </c>
      <c r="J28" s="27" t="s">
        <v>154</v>
      </c>
    </row>
    <row r="29" spans="1:10" ht="15" thickBot="1">
      <c r="A29" s="84" t="s">
        <v>125</v>
      </c>
      <c r="B29" s="85" t="s">
        <v>136</v>
      </c>
      <c r="C29" s="86" t="s">
        <v>130</v>
      </c>
      <c r="D29" s="193"/>
      <c r="E29" s="74" t="s">
        <v>134</v>
      </c>
      <c r="F29" s="31" t="s">
        <v>157</v>
      </c>
      <c r="G29" s="47">
        <v>60000000</v>
      </c>
      <c r="H29" s="48" t="s">
        <v>169</v>
      </c>
      <c r="I29" s="28" t="s">
        <v>192</v>
      </c>
      <c r="J29" s="27" t="s">
        <v>154</v>
      </c>
    </row>
    <row r="30" spans="1:10">
      <c r="A30" s="77" t="s">
        <v>160</v>
      </c>
      <c r="B30" s="78" t="s">
        <v>166</v>
      </c>
      <c r="C30" s="79" t="s">
        <v>167</v>
      </c>
      <c r="D30" s="194">
        <v>234315.12</v>
      </c>
      <c r="E30" s="44" t="s">
        <v>134</v>
      </c>
      <c r="F30" s="61" t="s">
        <v>157</v>
      </c>
      <c r="G30" s="62">
        <v>92663642</v>
      </c>
      <c r="H30" s="63" t="s">
        <v>168</v>
      </c>
      <c r="I30" s="28" t="s">
        <v>192</v>
      </c>
      <c r="J30" s="56" t="s">
        <v>154</v>
      </c>
    </row>
    <row r="31" spans="1:10">
      <c r="A31" s="60" t="s">
        <v>161</v>
      </c>
      <c r="B31" s="43" t="s">
        <v>166</v>
      </c>
      <c r="C31" s="44" t="s">
        <v>167</v>
      </c>
      <c r="D31" s="194"/>
      <c r="E31" s="44" t="s">
        <v>134</v>
      </c>
      <c r="F31" s="61" t="s">
        <v>157</v>
      </c>
      <c r="G31" s="62">
        <v>92663642</v>
      </c>
      <c r="H31" s="63" t="s">
        <v>168</v>
      </c>
      <c r="I31" s="28" t="s">
        <v>192</v>
      </c>
      <c r="J31" s="56" t="s">
        <v>154</v>
      </c>
    </row>
    <row r="32" spans="1:10">
      <c r="A32" s="60" t="s">
        <v>162</v>
      </c>
      <c r="B32" s="43" t="s">
        <v>166</v>
      </c>
      <c r="C32" s="44" t="s">
        <v>167</v>
      </c>
      <c r="D32" s="194"/>
      <c r="E32" s="44" t="s">
        <v>134</v>
      </c>
      <c r="F32" s="61" t="s">
        <v>157</v>
      </c>
      <c r="G32" s="62">
        <v>92663642</v>
      </c>
      <c r="H32" s="63" t="s">
        <v>168</v>
      </c>
      <c r="I32" s="28" t="s">
        <v>192</v>
      </c>
      <c r="J32" s="56" t="s">
        <v>154</v>
      </c>
    </row>
    <row r="33" spans="1:10">
      <c r="A33" s="60" t="s">
        <v>163</v>
      </c>
      <c r="B33" s="43" t="s">
        <v>166</v>
      </c>
      <c r="C33" s="44" t="s">
        <v>167</v>
      </c>
      <c r="D33" s="194"/>
      <c r="E33" s="44" t="s">
        <v>134</v>
      </c>
      <c r="F33" s="61" t="s">
        <v>157</v>
      </c>
      <c r="G33" s="62">
        <v>92663642</v>
      </c>
      <c r="H33" s="63" t="s">
        <v>168</v>
      </c>
      <c r="I33" s="28" t="s">
        <v>192</v>
      </c>
      <c r="J33" s="56" t="s">
        <v>154</v>
      </c>
    </row>
    <row r="34" spans="1:10">
      <c r="A34" s="60" t="s">
        <v>164</v>
      </c>
      <c r="B34" s="43" t="s">
        <v>166</v>
      </c>
      <c r="C34" s="44" t="s">
        <v>167</v>
      </c>
      <c r="D34" s="194"/>
      <c r="E34" s="44" t="s">
        <v>134</v>
      </c>
      <c r="F34" s="61" t="s">
        <v>157</v>
      </c>
      <c r="G34" s="62">
        <v>92663642</v>
      </c>
      <c r="H34" s="63" t="s">
        <v>168</v>
      </c>
      <c r="I34" s="28" t="s">
        <v>192</v>
      </c>
      <c r="J34" s="56" t="s">
        <v>154</v>
      </c>
    </row>
    <row r="35" spans="1:10">
      <c r="A35" s="60" t="s">
        <v>165</v>
      </c>
      <c r="B35" s="43" t="s">
        <v>166</v>
      </c>
      <c r="C35" s="44" t="s">
        <v>167</v>
      </c>
      <c r="D35" s="195"/>
      <c r="E35" s="44" t="s">
        <v>134</v>
      </c>
      <c r="F35" s="61" t="s">
        <v>157</v>
      </c>
      <c r="G35" s="62">
        <v>92663642</v>
      </c>
      <c r="H35" s="63" t="s">
        <v>168</v>
      </c>
      <c r="I35" s="28" t="s">
        <v>192</v>
      </c>
      <c r="J35" s="56" t="s">
        <v>154</v>
      </c>
    </row>
    <row r="36" spans="1:10">
      <c r="A36" s="64" t="s">
        <v>170</v>
      </c>
      <c r="B36" s="64" t="s">
        <v>177</v>
      </c>
      <c r="C36" s="65" t="s">
        <v>176</v>
      </c>
      <c r="D36" s="196">
        <v>279718</v>
      </c>
      <c r="E36" s="72" t="s">
        <v>134</v>
      </c>
      <c r="F36" s="69" t="str">
        <f>+F30</f>
        <v>Resolución 71/2024 - Perfil Cliente. Automotores (Resol. 127/2012 art. 16)</v>
      </c>
      <c r="G36" s="70">
        <f>+G35</f>
        <v>92663642</v>
      </c>
      <c r="H36" s="71" t="str">
        <f>+H35</f>
        <v>a partir del 16/07/2024</v>
      </c>
      <c r="I36" s="28" t="s">
        <v>192</v>
      </c>
      <c r="J36" s="64" t="s">
        <v>154</v>
      </c>
    </row>
    <row r="37" spans="1:10">
      <c r="A37" s="64" t="s">
        <v>171</v>
      </c>
      <c r="B37" s="64" t="s">
        <v>177</v>
      </c>
      <c r="C37" s="65" t="s">
        <v>176</v>
      </c>
      <c r="D37" s="197"/>
      <c r="E37" s="72" t="s">
        <v>134</v>
      </c>
      <c r="F37" s="69" t="str">
        <f t="shared" ref="F37:F41" si="0">+F31</f>
        <v>Resolución 71/2024 - Perfil Cliente. Automotores (Resol. 127/2012 art. 16)</v>
      </c>
      <c r="G37" s="70">
        <f t="shared" ref="G37:G41" si="1">+G36</f>
        <v>92663642</v>
      </c>
      <c r="H37" s="71" t="str">
        <f t="shared" ref="H37:H41" si="2">+H36</f>
        <v>a partir del 16/07/2024</v>
      </c>
      <c r="I37" s="28" t="s">
        <v>192</v>
      </c>
      <c r="J37" s="64" t="s">
        <v>154</v>
      </c>
    </row>
    <row r="38" spans="1:10">
      <c r="A38" s="64" t="s">
        <v>172</v>
      </c>
      <c r="B38" s="64" t="s">
        <v>177</v>
      </c>
      <c r="C38" s="65" t="s">
        <v>176</v>
      </c>
      <c r="D38" s="197"/>
      <c r="E38" s="72" t="s">
        <v>134</v>
      </c>
      <c r="F38" s="69" t="str">
        <f t="shared" si="0"/>
        <v>Resolución 71/2024 - Perfil Cliente. Automotores (Resol. 127/2012 art. 16)</v>
      </c>
      <c r="G38" s="70">
        <f t="shared" si="1"/>
        <v>92663642</v>
      </c>
      <c r="H38" s="71" t="str">
        <f t="shared" si="2"/>
        <v>a partir del 16/07/2024</v>
      </c>
      <c r="I38" s="28" t="s">
        <v>192</v>
      </c>
      <c r="J38" s="64" t="s">
        <v>154</v>
      </c>
    </row>
    <row r="39" spans="1:10">
      <c r="A39" s="64" t="s">
        <v>173</v>
      </c>
      <c r="B39" s="64" t="s">
        <v>177</v>
      </c>
      <c r="C39" s="65" t="s">
        <v>176</v>
      </c>
      <c r="D39" s="197"/>
      <c r="E39" s="72" t="s">
        <v>134</v>
      </c>
      <c r="F39" s="69" t="str">
        <f t="shared" si="0"/>
        <v>Resolución 71/2024 - Perfil Cliente. Automotores (Resol. 127/2012 art. 16)</v>
      </c>
      <c r="G39" s="70">
        <f t="shared" si="1"/>
        <v>92663642</v>
      </c>
      <c r="H39" s="71" t="str">
        <f t="shared" si="2"/>
        <v>a partir del 16/07/2024</v>
      </c>
      <c r="I39" s="28" t="s">
        <v>192</v>
      </c>
      <c r="J39" s="64" t="s">
        <v>154</v>
      </c>
    </row>
    <row r="40" spans="1:10">
      <c r="A40" s="64" t="s">
        <v>174</v>
      </c>
      <c r="B40" s="64" t="s">
        <v>177</v>
      </c>
      <c r="C40" s="65" t="s">
        <v>176</v>
      </c>
      <c r="D40" s="197"/>
      <c r="E40" s="72" t="s">
        <v>134</v>
      </c>
      <c r="F40" s="69" t="str">
        <f t="shared" si="0"/>
        <v>Resolución 71/2024 - Perfil Cliente. Automotores (Resol. 127/2012 art. 16)</v>
      </c>
      <c r="G40" s="70">
        <f t="shared" si="1"/>
        <v>92663642</v>
      </c>
      <c r="H40" s="71" t="str">
        <f t="shared" si="2"/>
        <v>a partir del 16/07/2024</v>
      </c>
      <c r="I40" s="28" t="s">
        <v>192</v>
      </c>
      <c r="J40" s="64" t="s">
        <v>154</v>
      </c>
    </row>
    <row r="41" spans="1:10">
      <c r="A41" s="64" t="s">
        <v>175</v>
      </c>
      <c r="B41" s="64" t="s">
        <v>177</v>
      </c>
      <c r="C41" s="65" t="s">
        <v>176</v>
      </c>
      <c r="D41" s="198"/>
      <c r="E41" s="72" t="s">
        <v>134</v>
      </c>
      <c r="F41" s="69" t="str">
        <f t="shared" si="0"/>
        <v>Resolución 71/2024 - Perfil Cliente. Automotores (Resol. 127/2012 art. 16)</v>
      </c>
      <c r="G41" s="70">
        <f t="shared" si="1"/>
        <v>92663642</v>
      </c>
      <c r="H41" s="71" t="str">
        <f t="shared" si="2"/>
        <v>a partir del 16/07/2024</v>
      </c>
      <c r="I41" s="28" t="s">
        <v>192</v>
      </c>
      <c r="J41" s="64" t="s">
        <v>154</v>
      </c>
    </row>
    <row r="42" spans="1:10">
      <c r="A42" s="64" t="s">
        <v>186</v>
      </c>
      <c r="I42" s="28" t="s">
        <v>192</v>
      </c>
    </row>
    <row r="43" spans="1:10">
      <c r="A43" s="64" t="s">
        <v>187</v>
      </c>
      <c r="I43" s="28" t="s">
        <v>192</v>
      </c>
    </row>
    <row r="44" spans="1:10">
      <c r="A44" s="64" t="s">
        <v>188</v>
      </c>
      <c r="I44" s="28" t="s">
        <v>192</v>
      </c>
    </row>
    <row r="45" spans="1:10">
      <c r="A45" s="64" t="s">
        <v>189</v>
      </c>
      <c r="I45" s="28" t="s">
        <v>192</v>
      </c>
    </row>
    <row r="46" spans="1:10">
      <c r="A46" s="64" t="s">
        <v>190</v>
      </c>
      <c r="I46" s="28" t="s">
        <v>192</v>
      </c>
    </row>
    <row r="47" spans="1:10">
      <c r="A47" s="64" t="s">
        <v>191</v>
      </c>
      <c r="I47" s="28" t="s">
        <v>192</v>
      </c>
    </row>
  </sheetData>
  <mergeCells count="4">
    <mergeCell ref="D18:D23"/>
    <mergeCell ref="D24:D29"/>
    <mergeCell ref="D30:D35"/>
    <mergeCell ref="D36:D41"/>
  </mergeCells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topLeftCell="A5" zoomScale="60" zoomScaleNormal="60" zoomScaleSheetLayoutView="55" workbookViewId="0">
      <selection activeCell="I6" sqref="I6"/>
    </sheetView>
  </sheetViews>
  <sheetFormatPr baseColWidth="10" defaultColWidth="20.26953125" defaultRowHeight="14.5" zeroHeight="1"/>
  <cols>
    <col min="1" max="1" width="44.1796875" bestFit="1" customWidth="1"/>
    <col min="2" max="2" width="104.54296875" bestFit="1" customWidth="1"/>
    <col min="3" max="5" width="24.1796875" style="3" customWidth="1"/>
    <col min="6" max="6" width="24.1796875" customWidth="1"/>
    <col min="7" max="7" width="20.1796875" bestFit="1" customWidth="1"/>
    <col min="8" max="8" width="25.453125" bestFit="1" customWidth="1"/>
    <col min="16384" max="16384" width="20.26953125" customWidth="1"/>
  </cols>
  <sheetData>
    <row r="1" spans="1:8" ht="14.5" customHeight="1">
      <c r="A1" s="199" t="s">
        <v>132</v>
      </c>
      <c r="B1" s="199"/>
      <c r="C1" s="199"/>
      <c r="D1" s="199"/>
      <c r="E1" s="199"/>
      <c r="F1" s="199"/>
    </row>
    <row r="2" spans="1:8" ht="14.5" customHeight="1">
      <c r="A2" s="199"/>
      <c r="B2" s="199"/>
      <c r="C2" s="199"/>
      <c r="D2" s="199"/>
      <c r="E2" s="199"/>
      <c r="F2" s="199"/>
    </row>
    <row r="3" spans="1:8" ht="14.5" customHeight="1">
      <c r="A3" s="199"/>
      <c r="B3" s="199"/>
      <c r="C3" s="199"/>
      <c r="D3" s="199"/>
      <c r="E3" s="199"/>
      <c r="F3" s="199"/>
    </row>
    <row r="4" spans="1:8">
      <c r="E4"/>
    </row>
    <row r="5" spans="1:8" ht="44.25" customHeight="1">
      <c r="A5" s="8" t="s">
        <v>0</v>
      </c>
      <c r="B5" s="8" t="s">
        <v>2</v>
      </c>
      <c r="C5" s="8" t="s">
        <v>133</v>
      </c>
      <c r="D5" s="8" t="s">
        <v>126</v>
      </c>
      <c r="E5" s="68" t="s">
        <v>178</v>
      </c>
      <c r="F5" s="68" t="s">
        <v>179</v>
      </c>
      <c r="G5" s="68" t="s">
        <v>180</v>
      </c>
      <c r="H5" s="68" t="s">
        <v>181</v>
      </c>
    </row>
    <row r="6" spans="1:8">
      <c r="A6" s="200" t="s">
        <v>1</v>
      </c>
      <c r="B6" s="5" t="s">
        <v>3</v>
      </c>
      <c r="C6" s="25">
        <v>26300000</v>
      </c>
      <c r="D6" s="6">
        <v>875</v>
      </c>
      <c r="E6" s="25">
        <f>+D6*'Detalle Explicativo'!$D$18</f>
        <v>76988625</v>
      </c>
      <c r="F6" s="25">
        <f>+D6*'Detalle Explicativo'!$D$24</f>
        <v>136500000</v>
      </c>
      <c r="G6" s="25">
        <f>+D6*'Detalle Explicativo'!$D$30</f>
        <v>205025730</v>
      </c>
      <c r="H6" s="25">
        <f>+D6*'Detalle Explicativo'!$D$36</f>
        <v>244753250</v>
      </c>
    </row>
    <row r="7" spans="1:8">
      <c r="A7" s="205"/>
      <c r="B7" s="5" t="s">
        <v>4</v>
      </c>
      <c r="C7" s="25">
        <v>26300000</v>
      </c>
      <c r="D7" s="6">
        <v>875</v>
      </c>
      <c r="E7" s="25">
        <f>+D7*'Detalle Explicativo'!$D$18</f>
        <v>76988625</v>
      </c>
      <c r="F7" s="25">
        <f>+D7*'Detalle Explicativo'!$D$24</f>
        <v>136500000</v>
      </c>
      <c r="G7" s="25">
        <f>+D7*'Detalle Explicativo'!$D$30</f>
        <v>205025730</v>
      </c>
      <c r="H7" s="25">
        <f>+D7*'Detalle Explicativo'!$D$36</f>
        <v>244753250</v>
      </c>
    </row>
    <row r="8" spans="1:8">
      <c r="A8" s="205"/>
      <c r="B8" s="5" t="s">
        <v>5</v>
      </c>
      <c r="C8" s="25">
        <v>2400000</v>
      </c>
      <c r="D8" s="6">
        <v>80</v>
      </c>
      <c r="E8" s="25">
        <f>+D8*'Detalle Explicativo'!$D$18</f>
        <v>7038960</v>
      </c>
      <c r="F8" s="25">
        <f>+D8*'Detalle Explicativo'!$D$24</f>
        <v>12480000</v>
      </c>
      <c r="G8" s="25">
        <f>+D8*'Detalle Explicativo'!$D$30</f>
        <v>18745209.600000001</v>
      </c>
      <c r="H8" s="25">
        <f>+D8*'Detalle Explicativo'!$D$36</f>
        <v>22377440</v>
      </c>
    </row>
    <row r="9" spans="1:8">
      <c r="A9" s="205"/>
      <c r="B9" s="5" t="s">
        <v>6</v>
      </c>
      <c r="C9" s="25">
        <v>4200000</v>
      </c>
      <c r="D9" s="6">
        <v>140</v>
      </c>
      <c r="E9" s="25">
        <f>+D9*'Detalle Explicativo'!$D$18</f>
        <v>12318180</v>
      </c>
      <c r="F9" s="25">
        <f>+D9*'Detalle Explicativo'!$D$24</f>
        <v>21840000</v>
      </c>
      <c r="G9" s="25">
        <f>+D9*'Detalle Explicativo'!$D$30</f>
        <v>32804116.800000001</v>
      </c>
      <c r="H9" s="25">
        <f>+D9*'Detalle Explicativo'!$D$36</f>
        <v>39160520</v>
      </c>
    </row>
    <row r="10" spans="1:8">
      <c r="A10" s="201"/>
      <c r="B10" s="5" t="s">
        <v>7</v>
      </c>
      <c r="C10" s="25">
        <v>6000000</v>
      </c>
      <c r="D10" s="6">
        <v>200</v>
      </c>
      <c r="E10" s="25">
        <f>+D10*'Detalle Explicativo'!$D$18</f>
        <v>17597400</v>
      </c>
      <c r="F10" s="25">
        <f>+D10*'Detalle Explicativo'!$D$24</f>
        <v>31200000</v>
      </c>
      <c r="G10" s="25">
        <f>+D10*'Detalle Explicativo'!$D$30</f>
        <v>46863024</v>
      </c>
      <c r="H10" s="25">
        <f>+D10*'Detalle Explicativo'!$D$36</f>
        <v>55943600</v>
      </c>
    </row>
    <row r="11" spans="1:8">
      <c r="A11" s="4" t="s">
        <v>8</v>
      </c>
      <c r="B11" s="1" t="s">
        <v>9</v>
      </c>
      <c r="C11" s="26">
        <v>120000000</v>
      </c>
      <c r="D11" s="2">
        <v>4000</v>
      </c>
      <c r="E11" s="26">
        <f>+D11*'Detalle Explicativo'!$D$18</f>
        <v>351948000</v>
      </c>
      <c r="F11" s="26">
        <f>+D11*'Detalle Explicativo'!$D$24</f>
        <v>624000000</v>
      </c>
      <c r="G11" s="25">
        <f>+D11*'Detalle Explicativo'!$D$30</f>
        <v>937260480</v>
      </c>
      <c r="H11" s="25">
        <f>+D11*'Detalle Explicativo'!$D$36</f>
        <v>1118872000</v>
      </c>
    </row>
    <row r="12" spans="1:8">
      <c r="A12" s="200" t="s">
        <v>10</v>
      </c>
      <c r="B12" s="5" t="s">
        <v>11</v>
      </c>
      <c r="C12" s="25">
        <v>420</v>
      </c>
      <c r="D12" s="6">
        <v>14</v>
      </c>
      <c r="E12" s="25">
        <f>+D12*'Detalle Explicativo'!$D$18</f>
        <v>1231818</v>
      </c>
      <c r="F12" s="25">
        <f>+D12*'Detalle Explicativo'!$D$24</f>
        <v>2184000</v>
      </c>
      <c r="G12" s="25">
        <f>+D12*'Detalle Explicativo'!$D$30</f>
        <v>3280411.6799999997</v>
      </c>
      <c r="H12" s="25">
        <f>+D12*'Detalle Explicativo'!$D$36</f>
        <v>3916052</v>
      </c>
    </row>
    <row r="13" spans="1:8">
      <c r="A13" s="205"/>
      <c r="B13" s="5" t="s">
        <v>12</v>
      </c>
      <c r="C13" s="25">
        <v>4200000</v>
      </c>
      <c r="D13" s="6">
        <v>140</v>
      </c>
      <c r="E13" s="25">
        <f>+D13*'Detalle Explicativo'!$D$18</f>
        <v>12318180</v>
      </c>
      <c r="F13" s="25">
        <f>+D13*'Detalle Explicativo'!$D$24</f>
        <v>21840000</v>
      </c>
      <c r="G13" s="25">
        <f>+D13*'Detalle Explicativo'!$D$30</f>
        <v>32804116.800000001</v>
      </c>
      <c r="H13" s="25">
        <f>+D13*'Detalle Explicativo'!$D$36</f>
        <v>39160520</v>
      </c>
    </row>
    <row r="14" spans="1:8">
      <c r="A14" s="205"/>
      <c r="B14" s="5" t="s">
        <v>13</v>
      </c>
      <c r="C14" s="25">
        <v>1200000</v>
      </c>
      <c r="D14" s="6">
        <v>40</v>
      </c>
      <c r="E14" s="25">
        <f>+D14*'Detalle Explicativo'!$D$18</f>
        <v>3519480</v>
      </c>
      <c r="F14" s="25">
        <f>+D14*'Detalle Explicativo'!$D$24</f>
        <v>6240000</v>
      </c>
      <c r="G14" s="25">
        <f>+D14*'Detalle Explicativo'!$D$30</f>
        <v>9372604.8000000007</v>
      </c>
      <c r="H14" s="25">
        <f>+D14*'Detalle Explicativo'!$D$36</f>
        <v>11188720</v>
      </c>
    </row>
    <row r="15" spans="1:8">
      <c r="A15" s="205"/>
      <c r="B15" s="5" t="s">
        <v>14</v>
      </c>
      <c r="C15" s="25">
        <v>2400000</v>
      </c>
      <c r="D15" s="6">
        <v>80</v>
      </c>
      <c r="E15" s="25">
        <f>+D15*'Detalle Explicativo'!$D$18</f>
        <v>7038960</v>
      </c>
      <c r="F15" s="25">
        <f>+D15*'Detalle Explicativo'!$D$24</f>
        <v>12480000</v>
      </c>
      <c r="G15" s="25">
        <f>+D15*'Detalle Explicativo'!$D$30</f>
        <v>18745209.600000001</v>
      </c>
      <c r="H15" s="25">
        <f>+D15*'Detalle Explicativo'!$D$36</f>
        <v>22377440</v>
      </c>
    </row>
    <row r="16" spans="1:8">
      <c r="A16" s="205"/>
      <c r="B16" s="5" t="s">
        <v>15</v>
      </c>
      <c r="C16" s="25">
        <v>1200000</v>
      </c>
      <c r="D16" s="6">
        <v>40</v>
      </c>
      <c r="E16" s="25">
        <f>+D16*'Detalle Explicativo'!$D$18</f>
        <v>3519480</v>
      </c>
      <c r="F16" s="25">
        <f>+D16*'Detalle Explicativo'!$D$24</f>
        <v>6240000</v>
      </c>
      <c r="G16" s="25">
        <f>+D16*'Detalle Explicativo'!$D$30</f>
        <v>9372604.8000000007</v>
      </c>
      <c r="H16" s="25">
        <f>+D16*'Detalle Explicativo'!$D$36</f>
        <v>11188720</v>
      </c>
    </row>
    <row r="17" spans="1:8">
      <c r="A17" s="205"/>
      <c r="B17" s="5" t="s">
        <v>16</v>
      </c>
      <c r="C17" s="25">
        <v>2400000</v>
      </c>
      <c r="D17" s="6">
        <v>80</v>
      </c>
      <c r="E17" s="25">
        <f>+D17*'Detalle Explicativo'!$D$18</f>
        <v>7038960</v>
      </c>
      <c r="F17" s="25">
        <f>+D17*'Detalle Explicativo'!$D$24</f>
        <v>12480000</v>
      </c>
      <c r="G17" s="25">
        <f>+D17*'Detalle Explicativo'!$D$30</f>
        <v>18745209.600000001</v>
      </c>
      <c r="H17" s="25">
        <f>+D17*'Detalle Explicativo'!$D$36</f>
        <v>22377440</v>
      </c>
    </row>
    <row r="18" spans="1:8">
      <c r="A18" s="201"/>
      <c r="B18" s="5" t="s">
        <v>17</v>
      </c>
      <c r="C18" s="25">
        <v>1200000</v>
      </c>
      <c r="D18" s="6">
        <v>40</v>
      </c>
      <c r="E18" s="25">
        <f>+D18*'Detalle Explicativo'!$D$18</f>
        <v>3519480</v>
      </c>
      <c r="F18" s="25">
        <f>+D18*'Detalle Explicativo'!$D$24</f>
        <v>6240000</v>
      </c>
      <c r="G18" s="25">
        <f>+D18*'Detalle Explicativo'!$D$30</f>
        <v>9372604.8000000007</v>
      </c>
      <c r="H18" s="25">
        <f>+D18*'Detalle Explicativo'!$D$36</f>
        <v>11188720</v>
      </c>
    </row>
    <row r="19" spans="1:8">
      <c r="A19" s="202" t="s">
        <v>18</v>
      </c>
      <c r="B19" s="1" t="s">
        <v>19</v>
      </c>
      <c r="C19" s="26">
        <v>600</v>
      </c>
      <c r="D19" s="2">
        <v>20</v>
      </c>
      <c r="E19" s="26">
        <f>+D19*'Detalle Explicativo'!$D$18</f>
        <v>1759740</v>
      </c>
      <c r="F19" s="26">
        <f>+D19*'Detalle Explicativo'!$D$24</f>
        <v>3120000</v>
      </c>
      <c r="G19" s="25">
        <f>+D19*'Detalle Explicativo'!$D$30</f>
        <v>4686302.4000000004</v>
      </c>
      <c r="H19" s="25">
        <f>+D19*'Detalle Explicativo'!$D$36</f>
        <v>5594360</v>
      </c>
    </row>
    <row r="20" spans="1:8">
      <c r="A20" s="203"/>
      <c r="B20" s="1" t="s">
        <v>20</v>
      </c>
      <c r="C20" s="26">
        <v>600</v>
      </c>
      <c r="D20" s="2">
        <v>20</v>
      </c>
      <c r="E20" s="26">
        <f>+D20*'Detalle Explicativo'!$D$18</f>
        <v>1759740</v>
      </c>
      <c r="F20" s="26">
        <f>+D20*'Detalle Explicativo'!$D$24</f>
        <v>3120000</v>
      </c>
      <c r="G20" s="25">
        <f>+D20*'Detalle Explicativo'!$D$30</f>
        <v>4686302.4000000004</v>
      </c>
      <c r="H20" s="25">
        <f>+D20*'Detalle Explicativo'!$D$36</f>
        <v>5594360</v>
      </c>
    </row>
    <row r="21" spans="1:8">
      <c r="A21" s="203"/>
      <c r="B21" s="1" t="s">
        <v>21</v>
      </c>
      <c r="C21" s="26">
        <v>300</v>
      </c>
      <c r="D21" s="2">
        <v>10</v>
      </c>
      <c r="E21" s="26">
        <f>+D21*'Detalle Explicativo'!$D$18</f>
        <v>879870</v>
      </c>
      <c r="F21" s="26">
        <f>+D21*'Detalle Explicativo'!$D$24</f>
        <v>1560000</v>
      </c>
      <c r="G21" s="25">
        <f>+D21*'Detalle Explicativo'!$D$30</f>
        <v>2343151.2000000002</v>
      </c>
      <c r="H21" s="25">
        <f>+D21*'Detalle Explicativo'!$D$36</f>
        <v>2797180</v>
      </c>
    </row>
    <row r="22" spans="1:8">
      <c r="A22" s="203"/>
      <c r="B22" s="1" t="s">
        <v>22</v>
      </c>
      <c r="C22" s="26">
        <v>600</v>
      </c>
      <c r="D22" s="2">
        <v>20</v>
      </c>
      <c r="E22" s="26">
        <f>+D22*'Detalle Explicativo'!$D$18</f>
        <v>1759740</v>
      </c>
      <c r="F22" s="26">
        <f>+D22*'Detalle Explicativo'!$D$24</f>
        <v>3120000</v>
      </c>
      <c r="G22" s="25">
        <f>+D22*'Detalle Explicativo'!$D$30</f>
        <v>4686302.4000000004</v>
      </c>
      <c r="H22" s="25">
        <f>+D22*'Detalle Explicativo'!$D$36</f>
        <v>5594360</v>
      </c>
    </row>
    <row r="23" spans="1:8">
      <c r="A23" s="204"/>
      <c r="B23" s="1" t="s">
        <v>23</v>
      </c>
      <c r="C23" s="26">
        <v>600</v>
      </c>
      <c r="D23" s="2">
        <v>20</v>
      </c>
      <c r="E23" s="26">
        <f>+D23*'Detalle Explicativo'!$D$18</f>
        <v>1759740</v>
      </c>
      <c r="F23" s="26">
        <f>+D23*'Detalle Explicativo'!$D$24</f>
        <v>3120000</v>
      </c>
      <c r="G23" s="25">
        <f>+D23*'Detalle Explicativo'!$D$30</f>
        <v>4686302.4000000004</v>
      </c>
      <c r="H23" s="25">
        <f>+D23*'Detalle Explicativo'!$D$36</f>
        <v>5594360</v>
      </c>
    </row>
    <row r="24" spans="1:8">
      <c r="A24" s="200" t="s">
        <v>24</v>
      </c>
      <c r="B24" s="5" t="s">
        <v>25</v>
      </c>
      <c r="C24" s="25">
        <v>300</v>
      </c>
      <c r="D24" s="6">
        <v>10</v>
      </c>
      <c r="E24" s="25">
        <f>+D24*'Detalle Explicativo'!$D$18</f>
        <v>879870</v>
      </c>
      <c r="F24" s="25">
        <f>+D24*'Detalle Explicativo'!$D$24</f>
        <v>1560000</v>
      </c>
      <c r="G24" s="25">
        <f>+D24*'Detalle Explicativo'!$D$30</f>
        <v>2343151.2000000002</v>
      </c>
      <c r="H24" s="25">
        <f>+D24*'Detalle Explicativo'!$D$36</f>
        <v>2797180</v>
      </c>
    </row>
    <row r="25" spans="1:8">
      <c r="A25" s="201"/>
      <c r="B25" s="5" t="s">
        <v>26</v>
      </c>
      <c r="C25" s="25">
        <v>300</v>
      </c>
      <c r="D25" s="6">
        <v>10</v>
      </c>
      <c r="E25" s="25">
        <f>+D25*'Detalle Explicativo'!$D$18</f>
        <v>879870</v>
      </c>
      <c r="F25" s="25">
        <f>+D25*'Detalle Explicativo'!$D$24</f>
        <v>1560000</v>
      </c>
      <c r="G25" s="25">
        <f>+D25*'Detalle Explicativo'!$D$30</f>
        <v>2343151.2000000002</v>
      </c>
      <c r="H25" s="25">
        <f>+D25*'Detalle Explicativo'!$D$36</f>
        <v>2797180</v>
      </c>
    </row>
    <row r="26" spans="1:8">
      <c r="A26" s="202" t="s">
        <v>27</v>
      </c>
      <c r="B26" s="1" t="s">
        <v>28</v>
      </c>
      <c r="C26" s="26">
        <v>30</v>
      </c>
      <c r="D26" s="2">
        <v>1</v>
      </c>
      <c r="E26" s="26">
        <f>+D26*'Detalle Explicativo'!$D$18</f>
        <v>87987</v>
      </c>
      <c r="F26" s="26">
        <f>+D26*'Detalle Explicativo'!$D$24</f>
        <v>156000</v>
      </c>
      <c r="G26" s="25">
        <f>+D26*'Detalle Explicativo'!$D$30</f>
        <v>234315.12</v>
      </c>
      <c r="H26" s="25">
        <f>+D26*'Detalle Explicativo'!$D$36</f>
        <v>279718</v>
      </c>
    </row>
    <row r="27" spans="1:8">
      <c r="A27" s="204"/>
      <c r="B27" s="1" t="s">
        <v>29</v>
      </c>
      <c r="C27" s="26">
        <v>720</v>
      </c>
      <c r="D27" s="2">
        <v>24</v>
      </c>
      <c r="E27" s="26">
        <f>+D27*'Detalle Explicativo'!$D$18</f>
        <v>2111688</v>
      </c>
      <c r="F27" s="26">
        <f>+D27*'Detalle Explicativo'!$D$24</f>
        <v>3744000</v>
      </c>
      <c r="G27" s="25">
        <f>+D27*'Detalle Explicativo'!$D$30</f>
        <v>5623562.8799999999</v>
      </c>
      <c r="H27" s="25">
        <f>+D27*'Detalle Explicativo'!$D$36</f>
        <v>6713232</v>
      </c>
    </row>
    <row r="28" spans="1:8">
      <c r="A28" s="200" t="s">
        <v>30</v>
      </c>
      <c r="B28" s="5" t="s">
        <v>31</v>
      </c>
      <c r="C28" s="25">
        <v>6000000</v>
      </c>
      <c r="D28" s="6">
        <v>200</v>
      </c>
      <c r="E28" s="25">
        <f>+D28*'Detalle Explicativo'!$D$18</f>
        <v>17597400</v>
      </c>
      <c r="F28" s="25">
        <f>+D28*'Detalle Explicativo'!$D$24</f>
        <v>31200000</v>
      </c>
      <c r="G28" s="25">
        <f>+D28*'Detalle Explicativo'!$D$30</f>
        <v>46863024</v>
      </c>
      <c r="H28" s="25">
        <f>+D28*'Detalle Explicativo'!$D$36</f>
        <v>55943600</v>
      </c>
    </row>
    <row r="29" spans="1:8">
      <c r="A29" s="201"/>
      <c r="B29" s="5" t="s">
        <v>32</v>
      </c>
      <c r="C29" s="25">
        <v>6000000</v>
      </c>
      <c r="D29" s="6">
        <v>200</v>
      </c>
      <c r="E29" s="25">
        <f>+D29*'Detalle Explicativo'!$D$18</f>
        <v>17597400</v>
      </c>
      <c r="F29" s="25">
        <f>+D29*'Detalle Explicativo'!$D$24</f>
        <v>31200000</v>
      </c>
      <c r="G29" s="25">
        <f>+D29*'Detalle Explicativo'!$D$30</f>
        <v>46863024</v>
      </c>
      <c r="H29" s="25">
        <f>+D29*'Detalle Explicativo'!$D$36</f>
        <v>55943600</v>
      </c>
    </row>
    <row r="30" spans="1:8">
      <c r="A30" s="202" t="s">
        <v>33</v>
      </c>
      <c r="B30" s="1" t="s">
        <v>34</v>
      </c>
      <c r="C30" s="26">
        <v>5400000</v>
      </c>
      <c r="D30" s="2">
        <v>180</v>
      </c>
      <c r="E30" s="26">
        <f>+D30*'Detalle Explicativo'!$D$18</f>
        <v>15837660</v>
      </c>
      <c r="F30" s="26">
        <f>+D30*'Detalle Explicativo'!$D$24</f>
        <v>28080000</v>
      </c>
      <c r="G30" s="25">
        <f>+D30*'Detalle Explicativo'!$D$30</f>
        <v>42176721.600000001</v>
      </c>
      <c r="H30" s="25">
        <f>+D30*'Detalle Explicativo'!$D$36</f>
        <v>50349240</v>
      </c>
    </row>
    <row r="31" spans="1:8">
      <c r="A31" s="203"/>
      <c r="B31" s="1" t="s">
        <v>35</v>
      </c>
      <c r="C31" s="26">
        <v>5400000</v>
      </c>
      <c r="D31" s="2">
        <v>180</v>
      </c>
      <c r="E31" s="26">
        <f>+D31*'Detalle Explicativo'!$D$18</f>
        <v>15837660</v>
      </c>
      <c r="F31" s="26">
        <f>+D31*'Detalle Explicativo'!$D$24</f>
        <v>28080000</v>
      </c>
      <c r="G31" s="25">
        <f>+D31*'Detalle Explicativo'!$D$30</f>
        <v>42176721.600000001</v>
      </c>
      <c r="H31" s="25">
        <f>+D31*'Detalle Explicativo'!$D$36</f>
        <v>50349240</v>
      </c>
    </row>
    <row r="32" spans="1:8">
      <c r="A32" s="203"/>
      <c r="B32" s="1" t="s">
        <v>36</v>
      </c>
      <c r="C32" s="26">
        <v>5400000</v>
      </c>
      <c r="D32" s="2">
        <v>180</v>
      </c>
      <c r="E32" s="26">
        <f>+D32*'Detalle Explicativo'!$D$18</f>
        <v>15837660</v>
      </c>
      <c r="F32" s="26">
        <f>+D32*'Detalle Explicativo'!$D$24</f>
        <v>28080000</v>
      </c>
      <c r="G32" s="25">
        <f>+D32*'Detalle Explicativo'!$D$30</f>
        <v>42176721.600000001</v>
      </c>
      <c r="H32" s="25">
        <f>+D32*'Detalle Explicativo'!$D$36</f>
        <v>50349240</v>
      </c>
    </row>
    <row r="33" spans="1:8">
      <c r="A33" s="204"/>
      <c r="B33" s="1" t="s">
        <v>37</v>
      </c>
      <c r="C33" s="26">
        <v>5400000</v>
      </c>
      <c r="D33" s="2">
        <v>180</v>
      </c>
      <c r="E33" s="26">
        <f>+D33*'Detalle Explicativo'!$D$18</f>
        <v>15837660</v>
      </c>
      <c r="F33" s="26">
        <f>+D33*'Detalle Explicativo'!$D$24</f>
        <v>28080000</v>
      </c>
      <c r="G33" s="25">
        <f>+D33*'Detalle Explicativo'!$D$30</f>
        <v>42176721.600000001</v>
      </c>
      <c r="H33" s="25">
        <f>+D33*'Detalle Explicativo'!$D$36</f>
        <v>50349240</v>
      </c>
    </row>
    <row r="34" spans="1:8">
      <c r="A34" s="200" t="s">
        <v>38</v>
      </c>
      <c r="B34" s="5" t="s">
        <v>39</v>
      </c>
      <c r="C34" s="25">
        <v>1200000</v>
      </c>
      <c r="D34" s="6">
        <v>40</v>
      </c>
      <c r="E34" s="25">
        <f>+D34*'Detalle Explicativo'!$D$18</f>
        <v>3519480</v>
      </c>
      <c r="F34" s="25">
        <f>+D34*'Detalle Explicativo'!$D$24</f>
        <v>6240000</v>
      </c>
      <c r="G34" s="25">
        <f>+D34*'Detalle Explicativo'!$D$30</f>
        <v>9372604.8000000007</v>
      </c>
      <c r="H34" s="25">
        <f>+D34*'Detalle Explicativo'!$D$36</f>
        <v>11188720</v>
      </c>
    </row>
    <row r="35" spans="1:8">
      <c r="A35" s="205"/>
      <c r="B35" s="5" t="s">
        <v>40</v>
      </c>
      <c r="C35" s="25">
        <v>1200000</v>
      </c>
      <c r="D35" s="6">
        <v>40</v>
      </c>
      <c r="E35" s="25">
        <f>+D35*'Detalle Explicativo'!$D$18</f>
        <v>3519480</v>
      </c>
      <c r="F35" s="25">
        <f>+D35*'Detalle Explicativo'!$D$24</f>
        <v>6240000</v>
      </c>
      <c r="G35" s="25">
        <f>+D35*'Detalle Explicativo'!$D$30</f>
        <v>9372604.8000000007</v>
      </c>
      <c r="H35" s="25">
        <f>+D35*'Detalle Explicativo'!$D$36</f>
        <v>11188720</v>
      </c>
    </row>
    <row r="36" spans="1:8">
      <c r="A36" s="201"/>
      <c r="B36" s="5" t="s">
        <v>41</v>
      </c>
      <c r="C36" s="25">
        <v>720</v>
      </c>
      <c r="D36" s="6">
        <v>24</v>
      </c>
      <c r="E36" s="25">
        <f>+D36*'Detalle Explicativo'!$D$18</f>
        <v>2111688</v>
      </c>
      <c r="F36" s="25">
        <f>+D36*'Detalle Explicativo'!$D$24</f>
        <v>3744000</v>
      </c>
      <c r="G36" s="25">
        <f>+D36*'Detalle Explicativo'!$D$30</f>
        <v>5623562.8799999999</v>
      </c>
      <c r="H36" s="25">
        <f>+D36*'Detalle Explicativo'!$D$36</f>
        <v>6713232</v>
      </c>
    </row>
    <row r="37" spans="1:8">
      <c r="A37" s="4" t="s">
        <v>42</v>
      </c>
      <c r="B37" s="1" t="s">
        <v>43</v>
      </c>
      <c r="C37" s="26">
        <v>26300000</v>
      </c>
      <c r="D37" s="2">
        <v>875</v>
      </c>
      <c r="E37" s="26">
        <f>+D37*'Detalle Explicativo'!$D$18</f>
        <v>76988625</v>
      </c>
      <c r="F37" s="26">
        <f>+D37*'Detalle Explicativo'!$D$24</f>
        <v>136500000</v>
      </c>
      <c r="G37" s="25">
        <f>+D37*'Detalle Explicativo'!$D$30</f>
        <v>205025730</v>
      </c>
      <c r="H37" s="25">
        <f>+D37*'Detalle Explicativo'!$D$36</f>
        <v>244753250</v>
      </c>
    </row>
    <row r="38" spans="1:8">
      <c r="A38" s="7" t="s">
        <v>44</v>
      </c>
      <c r="B38" s="5" t="s">
        <v>45</v>
      </c>
      <c r="C38" s="25">
        <v>360</v>
      </c>
      <c r="D38" s="6">
        <v>12</v>
      </c>
      <c r="E38" s="25">
        <f>+D38*'Detalle Explicativo'!$D$18</f>
        <v>1055844</v>
      </c>
      <c r="F38" s="25">
        <f>+D38*'Detalle Explicativo'!$D$24</f>
        <v>1872000</v>
      </c>
      <c r="G38" s="25">
        <f>+D38*'Detalle Explicativo'!$D$30</f>
        <v>2811781.44</v>
      </c>
      <c r="H38" s="25">
        <f>+D38*'Detalle Explicativo'!$D$36</f>
        <v>3356616</v>
      </c>
    </row>
    <row r="39" spans="1:8">
      <c r="A39" s="4" t="s">
        <v>46</v>
      </c>
      <c r="B39" s="1" t="s">
        <v>47</v>
      </c>
      <c r="C39" s="26">
        <v>720</v>
      </c>
      <c r="D39" s="2">
        <v>24</v>
      </c>
      <c r="E39" s="26">
        <f>+D39*'Detalle Explicativo'!$D$18</f>
        <v>2111688</v>
      </c>
      <c r="F39" s="26">
        <f>+D39*'Detalle Explicativo'!$D$24</f>
        <v>3744000</v>
      </c>
      <c r="G39" s="25">
        <f>+D39*'Detalle Explicativo'!$D$30</f>
        <v>5623562.8799999999</v>
      </c>
      <c r="H39" s="25">
        <f>+D39*'Detalle Explicativo'!$D$36</f>
        <v>6713232</v>
      </c>
    </row>
    <row r="40" spans="1:8">
      <c r="A40" s="200" t="s">
        <v>48</v>
      </c>
      <c r="B40" s="5" t="s">
        <v>49</v>
      </c>
      <c r="C40" s="25">
        <v>48000000</v>
      </c>
      <c r="D40" s="6">
        <v>1600</v>
      </c>
      <c r="E40" s="25">
        <f>+D40*'Detalle Explicativo'!$D$18</f>
        <v>140779200</v>
      </c>
      <c r="F40" s="25">
        <f>+D40*'Detalle Explicativo'!$D$24</f>
        <v>249600000</v>
      </c>
      <c r="G40" s="25">
        <f>+D40*'Detalle Explicativo'!$D$30</f>
        <v>374904192</v>
      </c>
      <c r="H40" s="25">
        <f>+D40*'Detalle Explicativo'!$D$36</f>
        <v>447548800</v>
      </c>
    </row>
    <row r="41" spans="1:8">
      <c r="A41" s="205"/>
      <c r="B41" s="5" t="s">
        <v>50</v>
      </c>
      <c r="C41" s="25">
        <v>300000000</v>
      </c>
      <c r="D41" s="6">
        <v>10000</v>
      </c>
      <c r="E41" s="25">
        <f>+D41*'Detalle Explicativo'!$D$18</f>
        <v>879870000</v>
      </c>
      <c r="F41" s="25">
        <f>+D41*'Detalle Explicativo'!$D$24</f>
        <v>1560000000</v>
      </c>
      <c r="G41" s="25">
        <f>+D41*'Detalle Explicativo'!$D$30</f>
        <v>2343151200</v>
      </c>
      <c r="H41" s="25">
        <f>+D41*'Detalle Explicativo'!$D$36</f>
        <v>2797180000</v>
      </c>
    </row>
    <row r="42" spans="1:8">
      <c r="A42" s="201"/>
      <c r="B42" s="5" t="s">
        <v>51</v>
      </c>
      <c r="C42" s="25">
        <v>48000000</v>
      </c>
      <c r="D42" s="6">
        <v>1600</v>
      </c>
      <c r="E42" s="25">
        <f>+D42*'Detalle Explicativo'!$D$18</f>
        <v>140779200</v>
      </c>
      <c r="F42" s="25">
        <f>+D42*'Detalle Explicativo'!$D$24</f>
        <v>249600000</v>
      </c>
      <c r="G42" s="58">
        <f>+D42*'Detalle Explicativo'!$D$30</f>
        <v>374904192</v>
      </c>
      <c r="H42" s="25">
        <f>+D42*'Detalle Explicativo'!$D$36</f>
        <v>447548800</v>
      </c>
    </row>
    <row r="43" spans="1:8">
      <c r="A43" s="3"/>
      <c r="B43" s="3"/>
      <c r="F43" s="3"/>
    </row>
  </sheetData>
  <mergeCells count="10">
    <mergeCell ref="A1:F3"/>
    <mergeCell ref="A28:A29"/>
    <mergeCell ref="A30:A33"/>
    <mergeCell ref="A34:A36"/>
    <mergeCell ref="A40:A42"/>
    <mergeCell ref="A6:A10"/>
    <mergeCell ref="A12:A18"/>
    <mergeCell ref="A19:A23"/>
    <mergeCell ref="A24:A25"/>
    <mergeCell ref="A26:A27"/>
  </mergeCells>
  <pageMargins left="0.7" right="0.7" top="0.75" bottom="0.75" header="0.3" footer="0.3"/>
  <pageSetup paperSize="9" scale="4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5" zoomScale="85" zoomScaleNormal="85" workbookViewId="0">
      <selection activeCell="P52" sqref="P52"/>
    </sheetView>
  </sheetViews>
  <sheetFormatPr baseColWidth="10" defaultColWidth="11.453125" defaultRowHeight="14.5" outlineLevelRow="1"/>
  <cols>
    <col min="1" max="1" width="11.453125" style="10" customWidth="1"/>
    <col min="2" max="2" width="14.1796875" style="10" customWidth="1"/>
    <col min="3" max="3" width="16.54296875" style="10" customWidth="1"/>
    <col min="4" max="4" width="14.26953125" style="10" customWidth="1"/>
    <col min="5" max="5" width="68.26953125" style="10" bestFit="1" customWidth="1"/>
    <col min="6" max="6" width="13.453125" style="10" bestFit="1" customWidth="1"/>
    <col min="7" max="16384" width="11.453125" style="10"/>
  </cols>
  <sheetData>
    <row r="1" spans="1:6" ht="16.5" customHeight="1">
      <c r="A1" s="209" t="s">
        <v>52</v>
      </c>
      <c r="B1" s="209"/>
      <c r="C1" s="209"/>
      <c r="D1" s="209"/>
      <c r="E1" s="209"/>
    </row>
    <row r="2" spans="1:6" ht="16.5" customHeight="1">
      <c r="A2" s="209" t="s">
        <v>53</v>
      </c>
      <c r="B2" s="209"/>
      <c r="C2" s="209"/>
      <c r="D2" s="209"/>
      <c r="E2" s="209"/>
    </row>
    <row r="3" spans="1:6" ht="15" thickBot="1">
      <c r="A3" s="9"/>
    </row>
    <row r="4" spans="1:6" ht="16.5" customHeight="1" thickBot="1">
      <c r="A4" s="206" t="s">
        <v>54</v>
      </c>
      <c r="B4" s="207"/>
      <c r="C4" s="207"/>
      <c r="D4" s="207"/>
      <c r="E4" s="208"/>
    </row>
    <row r="5" spans="1:6">
      <c r="A5" s="11"/>
    </row>
    <row r="6" spans="1:6" ht="15.5">
      <c r="A6" s="12" t="s">
        <v>55</v>
      </c>
      <c r="B6" s="12" t="s">
        <v>56</v>
      </c>
      <c r="C6" s="12" t="s">
        <v>57</v>
      </c>
      <c r="D6" s="12" t="s">
        <v>58</v>
      </c>
      <c r="E6" s="12" t="s">
        <v>59</v>
      </c>
      <c r="F6" s="24" t="s">
        <v>56</v>
      </c>
    </row>
    <row r="7" spans="1:6" outlineLevel="1">
      <c r="A7" s="13" t="s">
        <v>60</v>
      </c>
      <c r="B7" s="14">
        <v>20587.5</v>
      </c>
      <c r="C7" s="15" t="s">
        <v>61</v>
      </c>
      <c r="D7" s="16">
        <v>0</v>
      </c>
      <c r="E7" s="17" t="s">
        <v>62</v>
      </c>
    </row>
    <row r="8" spans="1:6" outlineLevel="1">
      <c r="A8" s="13" t="s">
        <v>63</v>
      </c>
      <c r="B8" s="14">
        <f>+B7</f>
        <v>20587.5</v>
      </c>
      <c r="C8" s="15" t="s">
        <v>61</v>
      </c>
      <c r="D8" s="16">
        <f>(B8/B7)-1</f>
        <v>0</v>
      </c>
      <c r="E8" s="17" t="s">
        <v>62</v>
      </c>
    </row>
    <row r="9" spans="1:6" outlineLevel="1">
      <c r="A9" s="13" t="s">
        <v>64</v>
      </c>
      <c r="B9" s="14">
        <f>+B7</f>
        <v>20587.5</v>
      </c>
      <c r="C9" s="15" t="s">
        <v>61</v>
      </c>
      <c r="D9" s="16">
        <f t="shared" ref="D9:D43" si="0">(B9/B8)-1</f>
        <v>0</v>
      </c>
      <c r="E9" s="17" t="s">
        <v>62</v>
      </c>
    </row>
    <row r="10" spans="1:6" outlineLevel="1">
      <c r="A10" s="13" t="s">
        <v>65</v>
      </c>
      <c r="B10" s="14">
        <v>21600</v>
      </c>
      <c r="C10" s="15" t="s">
        <v>61</v>
      </c>
      <c r="D10" s="16">
        <f t="shared" si="0"/>
        <v>4.9180327868852514E-2</v>
      </c>
      <c r="E10" s="17" t="s">
        <v>62</v>
      </c>
    </row>
    <row r="11" spans="1:6" outlineLevel="1">
      <c r="A11" s="13" t="s">
        <v>66</v>
      </c>
      <c r="B11" s="14">
        <v>23544</v>
      </c>
      <c r="C11" s="15" t="s">
        <v>67</v>
      </c>
      <c r="D11" s="16">
        <f t="shared" si="0"/>
        <v>9.000000000000008E-2</v>
      </c>
      <c r="E11" s="17" t="s">
        <v>68</v>
      </c>
    </row>
    <row r="12" spans="1:6" outlineLevel="1">
      <c r="A12" s="13" t="s">
        <v>69</v>
      </c>
      <c r="B12" s="14">
        <v>24408</v>
      </c>
      <c r="C12" s="15" t="s">
        <v>67</v>
      </c>
      <c r="D12" s="16">
        <f t="shared" si="0"/>
        <v>3.669724770642202E-2</v>
      </c>
      <c r="E12" s="17" t="s">
        <v>68</v>
      </c>
    </row>
    <row r="13" spans="1:6" outlineLevel="1">
      <c r="A13" s="13" t="s">
        <v>70</v>
      </c>
      <c r="B13" s="14">
        <v>25272</v>
      </c>
      <c r="C13" s="15" t="s">
        <v>67</v>
      </c>
      <c r="D13" s="16">
        <f t="shared" si="0"/>
        <v>3.539823008849563E-2</v>
      </c>
      <c r="E13" s="17" t="s">
        <v>68</v>
      </c>
    </row>
    <row r="14" spans="1:6" outlineLevel="1">
      <c r="A14" s="13" t="s">
        <v>71</v>
      </c>
      <c r="B14" s="14">
        <v>27216</v>
      </c>
      <c r="C14" s="15" t="s">
        <v>72</v>
      </c>
      <c r="D14" s="16">
        <f t="shared" si="0"/>
        <v>7.6923076923076872E-2</v>
      </c>
      <c r="E14" s="17" t="s">
        <v>73</v>
      </c>
    </row>
    <row r="15" spans="1:6" outlineLevel="1">
      <c r="A15" s="13" t="s">
        <v>74</v>
      </c>
      <c r="B15" s="14">
        <v>28080</v>
      </c>
      <c r="C15" s="15" t="s">
        <v>72</v>
      </c>
      <c r="D15" s="16">
        <f t="shared" si="0"/>
        <v>3.1746031746031855E-2</v>
      </c>
      <c r="E15" s="17" t="s">
        <v>73</v>
      </c>
    </row>
    <row r="16" spans="1:6" outlineLevel="1">
      <c r="A16" s="13" t="s">
        <v>75</v>
      </c>
      <c r="B16" s="14">
        <v>31104</v>
      </c>
      <c r="C16" s="15" t="s">
        <v>76</v>
      </c>
      <c r="D16" s="16">
        <f t="shared" si="0"/>
        <v>0.10769230769230775</v>
      </c>
      <c r="E16" s="17" t="s">
        <v>77</v>
      </c>
    </row>
    <row r="17" spans="1:5" outlineLevel="1">
      <c r="A17" s="13" t="s">
        <v>78</v>
      </c>
      <c r="B17" s="14">
        <v>32000</v>
      </c>
      <c r="C17" s="15" t="s">
        <v>76</v>
      </c>
      <c r="D17" s="16">
        <f t="shared" si="0"/>
        <v>2.8806584362139898E-2</v>
      </c>
      <c r="E17" s="17" t="s">
        <v>77</v>
      </c>
    </row>
    <row r="18" spans="1:5" outlineLevel="1">
      <c r="A18" s="13" t="s">
        <v>79</v>
      </c>
      <c r="B18" s="14">
        <f>+B17</f>
        <v>32000</v>
      </c>
      <c r="C18" s="15" t="s">
        <v>76</v>
      </c>
      <c r="D18" s="16">
        <f t="shared" si="0"/>
        <v>0</v>
      </c>
      <c r="E18" s="17" t="s">
        <v>77</v>
      </c>
    </row>
    <row r="19" spans="1:5" outlineLevel="1">
      <c r="A19" s="13" t="s">
        <v>80</v>
      </c>
      <c r="B19" s="14">
        <f>+B17</f>
        <v>32000</v>
      </c>
      <c r="C19" s="15" t="s">
        <v>76</v>
      </c>
      <c r="D19" s="16">
        <f t="shared" si="0"/>
        <v>0</v>
      </c>
      <c r="E19" s="17" t="s">
        <v>77</v>
      </c>
    </row>
    <row r="20" spans="1:5" outlineLevel="1">
      <c r="A20" s="13" t="s">
        <v>81</v>
      </c>
      <c r="B20" s="14">
        <f>+B17</f>
        <v>32000</v>
      </c>
      <c r="C20" s="15" t="s">
        <v>76</v>
      </c>
      <c r="D20" s="16">
        <f t="shared" si="0"/>
        <v>0</v>
      </c>
      <c r="E20" s="17" t="s">
        <v>77</v>
      </c>
    </row>
    <row r="21" spans="1:5" outlineLevel="1">
      <c r="A21" s="13" t="s">
        <v>82</v>
      </c>
      <c r="B21" s="14">
        <v>33000</v>
      </c>
      <c r="C21" s="15" t="s">
        <v>76</v>
      </c>
      <c r="D21" s="16">
        <f t="shared" si="0"/>
        <v>3.125E-2</v>
      </c>
      <c r="E21" s="17" t="s">
        <v>77</v>
      </c>
    </row>
    <row r="22" spans="1:5" outlineLevel="1">
      <c r="A22" s="13" t="s">
        <v>83</v>
      </c>
      <c r="B22" s="14">
        <f>+B21</f>
        <v>33000</v>
      </c>
      <c r="C22" s="15" t="s">
        <v>76</v>
      </c>
      <c r="D22" s="16">
        <f t="shared" si="0"/>
        <v>0</v>
      </c>
      <c r="E22" s="17" t="s">
        <v>77</v>
      </c>
    </row>
    <row r="23" spans="1:5" outlineLevel="1">
      <c r="A23" s="13" t="s">
        <v>84</v>
      </c>
      <c r="B23" s="14">
        <v>38940</v>
      </c>
      <c r="C23" s="15" t="s">
        <v>85</v>
      </c>
      <c r="D23" s="16">
        <f t="shared" si="0"/>
        <v>0.17999999999999994</v>
      </c>
      <c r="E23" s="17" t="s">
        <v>86</v>
      </c>
    </row>
    <row r="24" spans="1:5" outlineLevel="1">
      <c r="A24" s="13" t="s">
        <v>87</v>
      </c>
      <c r="B24" s="14">
        <f>+B23</f>
        <v>38940</v>
      </c>
      <c r="C24" s="15" t="s">
        <v>85</v>
      </c>
      <c r="D24" s="16">
        <f t="shared" si="0"/>
        <v>0</v>
      </c>
      <c r="E24" s="17" t="s">
        <v>86</v>
      </c>
    </row>
    <row r="25" spans="1:5" outlineLevel="1">
      <c r="A25" s="13" t="s">
        <v>88</v>
      </c>
      <c r="B25" s="14">
        <v>45540</v>
      </c>
      <c r="C25" s="15" t="s">
        <v>89</v>
      </c>
      <c r="D25" s="16">
        <f t="shared" si="0"/>
        <v>0.16949152542372881</v>
      </c>
      <c r="E25" s="17" t="s">
        <v>90</v>
      </c>
    </row>
    <row r="26" spans="1:5" outlineLevel="1">
      <c r="A26" s="13" t="s">
        <v>91</v>
      </c>
      <c r="B26" s="14">
        <f>+B25</f>
        <v>45540</v>
      </c>
      <c r="C26" s="15" t="s">
        <v>89</v>
      </c>
      <c r="D26" s="16">
        <f t="shared" si="0"/>
        <v>0</v>
      </c>
      <c r="E26" s="17" t="s">
        <v>90</v>
      </c>
    </row>
    <row r="27" spans="1:5" outlineLevel="1">
      <c r="A27" s="13" t="s">
        <v>92</v>
      </c>
      <c r="B27" s="14">
        <v>47850</v>
      </c>
      <c r="C27" s="15" t="s">
        <v>89</v>
      </c>
      <c r="D27" s="16">
        <f t="shared" si="0"/>
        <v>5.0724637681159424E-2</v>
      </c>
      <c r="E27" s="17" t="s">
        <v>90</v>
      </c>
    </row>
    <row r="28" spans="1:5" outlineLevel="1">
      <c r="A28" s="13" t="s">
        <v>93</v>
      </c>
      <c r="B28" s="14">
        <v>51200</v>
      </c>
      <c r="C28" s="15" t="s">
        <v>94</v>
      </c>
      <c r="D28" s="16">
        <f t="shared" si="0"/>
        <v>7.0010449320794255E-2</v>
      </c>
      <c r="E28" s="17" t="s">
        <v>95</v>
      </c>
    </row>
    <row r="29" spans="1:5" outlineLevel="1">
      <c r="A29" s="13" t="s">
        <v>96</v>
      </c>
      <c r="B29" s="14">
        <v>54550</v>
      </c>
      <c r="C29" s="15" t="s">
        <v>94</v>
      </c>
      <c r="D29" s="16">
        <f t="shared" si="0"/>
        <v>6.54296875E-2</v>
      </c>
      <c r="E29" s="17" t="s">
        <v>95</v>
      </c>
    </row>
    <row r="30" spans="1:5" outlineLevel="1">
      <c r="A30" s="13" t="s">
        <v>97</v>
      </c>
      <c r="B30" s="14">
        <v>57900</v>
      </c>
      <c r="C30" s="15" t="s">
        <v>94</v>
      </c>
      <c r="D30" s="16">
        <f t="shared" si="0"/>
        <v>6.1411549037580171E-2</v>
      </c>
      <c r="E30" s="17" t="s">
        <v>95</v>
      </c>
    </row>
    <row r="31" spans="1:5" outlineLevel="1">
      <c r="A31" s="13" t="s">
        <v>98</v>
      </c>
      <c r="B31" s="14">
        <v>61953</v>
      </c>
      <c r="C31" s="15" t="s">
        <v>99</v>
      </c>
      <c r="D31" s="16">
        <f t="shared" si="0"/>
        <v>7.0000000000000062E-2</v>
      </c>
      <c r="E31" s="17" t="s">
        <v>100</v>
      </c>
    </row>
    <row r="32" spans="1:5" outlineLevel="1">
      <c r="A32" s="13" t="s">
        <v>101</v>
      </c>
      <c r="B32" s="14">
        <v>65427</v>
      </c>
      <c r="C32" s="15" t="s">
        <v>99</v>
      </c>
      <c r="D32" s="16">
        <f t="shared" si="0"/>
        <v>5.6074766355140193E-2</v>
      </c>
      <c r="E32" s="17" t="s">
        <v>100</v>
      </c>
    </row>
    <row r="33" spans="1:6" outlineLevel="1">
      <c r="A33" s="13" t="s">
        <v>102</v>
      </c>
      <c r="B33" s="14">
        <v>67743</v>
      </c>
      <c r="C33" s="15" t="s">
        <v>99</v>
      </c>
      <c r="D33" s="16">
        <f t="shared" si="0"/>
        <v>3.539823008849563E-2</v>
      </c>
      <c r="E33" s="17" t="s">
        <v>100</v>
      </c>
    </row>
    <row r="34" spans="1:6" outlineLevel="1">
      <c r="A34" s="13" t="s">
        <v>103</v>
      </c>
      <c r="B34" s="14">
        <v>69500</v>
      </c>
      <c r="C34" s="15" t="s">
        <v>99</v>
      </c>
      <c r="D34" s="16">
        <f t="shared" si="0"/>
        <v>2.5936259096880798E-2</v>
      </c>
      <c r="E34" s="17" t="s">
        <v>100</v>
      </c>
    </row>
    <row r="35" spans="1:6" outlineLevel="1">
      <c r="A35" s="13" t="s">
        <v>104</v>
      </c>
      <c r="B35" s="14">
        <v>80342</v>
      </c>
      <c r="C35" s="15" t="s">
        <v>105</v>
      </c>
      <c r="D35" s="16">
        <f t="shared" si="0"/>
        <v>0.15599999999999992</v>
      </c>
      <c r="E35" s="17" t="s">
        <v>106</v>
      </c>
    </row>
    <row r="36" spans="1:6" outlineLevel="1">
      <c r="A36" s="13" t="s">
        <v>107</v>
      </c>
      <c r="B36" s="14">
        <v>84512</v>
      </c>
      <c r="C36" s="15" t="s">
        <v>105</v>
      </c>
      <c r="D36" s="16">
        <f t="shared" si="0"/>
        <v>5.1903114186851118E-2</v>
      </c>
      <c r="E36" s="17" t="s">
        <v>106</v>
      </c>
    </row>
    <row r="37" spans="1:6">
      <c r="A37" s="13" t="s">
        <v>108</v>
      </c>
      <c r="B37" s="14">
        <v>87987</v>
      </c>
      <c r="C37" s="15" t="s">
        <v>105</v>
      </c>
      <c r="D37" s="16">
        <f t="shared" si="0"/>
        <v>4.1118421052631637E-2</v>
      </c>
      <c r="E37" s="17" t="s">
        <v>106</v>
      </c>
      <c r="F37" s="22"/>
    </row>
    <row r="38" spans="1:6">
      <c r="A38" s="18" t="s">
        <v>109</v>
      </c>
      <c r="B38" s="14">
        <v>105500</v>
      </c>
      <c r="C38" s="15" t="s">
        <v>110</v>
      </c>
      <c r="D38" s="16">
        <f t="shared" si="0"/>
        <v>0.19904076738609122</v>
      </c>
      <c r="E38" s="17" t="s">
        <v>111</v>
      </c>
      <c r="F38" s="23">
        <f>+$B$37</f>
        <v>87987</v>
      </c>
    </row>
    <row r="39" spans="1:6">
      <c r="A39" s="18" t="s">
        <v>112</v>
      </c>
      <c r="B39" s="14">
        <v>112500</v>
      </c>
      <c r="C39" s="15" t="s">
        <v>110</v>
      </c>
      <c r="D39" s="16">
        <f t="shared" si="0"/>
        <v>6.6350710900473953E-2</v>
      </c>
      <c r="E39" s="17" t="s">
        <v>111</v>
      </c>
      <c r="F39" s="23">
        <f t="shared" ref="F39:F43" si="1">+$B$37</f>
        <v>87987</v>
      </c>
    </row>
    <row r="40" spans="1:6">
      <c r="A40" s="18" t="s">
        <v>113</v>
      </c>
      <c r="B40" s="14">
        <v>118000</v>
      </c>
      <c r="C40" s="15" t="s">
        <v>110</v>
      </c>
      <c r="D40" s="16">
        <f t="shared" si="0"/>
        <v>4.8888888888888982E-2</v>
      </c>
      <c r="E40" s="17" t="s">
        <v>111</v>
      </c>
      <c r="F40" s="23">
        <f t="shared" si="1"/>
        <v>87987</v>
      </c>
    </row>
    <row r="41" spans="1:6">
      <c r="A41" s="18" t="s">
        <v>114</v>
      </c>
      <c r="B41" s="14">
        <v>132000</v>
      </c>
      <c r="C41" s="15" t="s">
        <v>115</v>
      </c>
      <c r="D41" s="16">
        <f t="shared" si="0"/>
        <v>0.11864406779661008</v>
      </c>
      <c r="E41" s="17" t="s">
        <v>116</v>
      </c>
      <c r="F41" s="23">
        <f t="shared" si="1"/>
        <v>87987</v>
      </c>
    </row>
    <row r="42" spans="1:6">
      <c r="A42" s="18" t="s">
        <v>117</v>
      </c>
      <c r="B42" s="14">
        <v>146000</v>
      </c>
      <c r="C42" s="15" t="s">
        <v>115</v>
      </c>
      <c r="D42" s="16">
        <f t="shared" si="0"/>
        <v>0.10606060606060597</v>
      </c>
      <c r="E42" s="17" t="s">
        <v>116</v>
      </c>
      <c r="F42" s="23">
        <f t="shared" si="1"/>
        <v>87987</v>
      </c>
    </row>
    <row r="43" spans="1:6">
      <c r="A43" s="18" t="s">
        <v>118</v>
      </c>
      <c r="B43" s="14">
        <v>156000</v>
      </c>
      <c r="C43" s="15" t="s">
        <v>115</v>
      </c>
      <c r="D43" s="16">
        <f t="shared" si="0"/>
        <v>6.8493150684931559E-2</v>
      </c>
      <c r="E43" s="17" t="s">
        <v>116</v>
      </c>
      <c r="F43" s="23">
        <f t="shared" si="1"/>
        <v>87987</v>
      </c>
    </row>
    <row r="44" spans="1:6">
      <c r="A44" s="18" t="s">
        <v>120</v>
      </c>
      <c r="B44" s="19"/>
      <c r="C44" s="20"/>
      <c r="D44" s="21"/>
      <c r="E44" s="22"/>
      <c r="F44" s="23">
        <f>+$B$43</f>
        <v>156000</v>
      </c>
    </row>
    <row r="45" spans="1:6">
      <c r="A45" s="18" t="s">
        <v>121</v>
      </c>
      <c r="B45" s="19"/>
      <c r="C45" s="20"/>
      <c r="D45" s="21"/>
      <c r="E45" s="22"/>
      <c r="F45" s="23">
        <f t="shared" ref="F45:F49" si="2">+$B$43</f>
        <v>156000</v>
      </c>
    </row>
    <row r="46" spans="1:6">
      <c r="A46" s="18" t="s">
        <v>122</v>
      </c>
      <c r="B46" s="19"/>
      <c r="C46" s="20"/>
      <c r="D46" s="21"/>
      <c r="E46" s="22"/>
      <c r="F46" s="23">
        <f t="shared" si="2"/>
        <v>156000</v>
      </c>
    </row>
    <row r="47" spans="1:6">
      <c r="A47" s="18" t="s">
        <v>123</v>
      </c>
      <c r="B47" s="19"/>
      <c r="C47" s="20"/>
      <c r="D47" s="21"/>
      <c r="E47" s="22"/>
      <c r="F47" s="23">
        <f t="shared" si="2"/>
        <v>156000</v>
      </c>
    </row>
    <row r="48" spans="1:6">
      <c r="A48" s="18" t="s">
        <v>124</v>
      </c>
      <c r="B48" s="19"/>
      <c r="C48" s="20"/>
      <c r="D48" s="21"/>
      <c r="E48" s="22"/>
      <c r="F48" s="23">
        <f t="shared" si="2"/>
        <v>156000</v>
      </c>
    </row>
    <row r="49" spans="1:6">
      <c r="A49" s="18" t="s">
        <v>125</v>
      </c>
      <c r="B49" s="19"/>
      <c r="C49" s="20"/>
      <c r="D49" s="21"/>
      <c r="E49" s="22"/>
      <c r="F49" s="23">
        <f t="shared" si="2"/>
        <v>156000</v>
      </c>
    </row>
    <row r="52" spans="1:6">
      <c r="A52" s="210" t="s">
        <v>119</v>
      </c>
      <c r="B52" s="210"/>
      <c r="C52" s="210"/>
      <c r="D52" s="210"/>
      <c r="E52" s="210"/>
    </row>
    <row r="53" spans="1:6">
      <c r="A53" s="210"/>
      <c r="B53" s="210"/>
      <c r="C53" s="210"/>
      <c r="D53" s="210"/>
      <c r="E53" s="210"/>
    </row>
  </sheetData>
  <mergeCells count="4">
    <mergeCell ref="A4:E4"/>
    <mergeCell ref="A1:E1"/>
    <mergeCell ref="A2:E2"/>
    <mergeCell ref="A52:E53"/>
  </mergeCells>
  <phoneticPr fontId="8" type="noConversion"/>
  <hyperlinks>
    <hyperlink ref="E35" r:id="rId1"/>
    <hyperlink ref="E36" r:id="rId2"/>
    <hyperlink ref="E37" r:id="rId3"/>
    <hyperlink ref="E7" r:id="rId4"/>
    <hyperlink ref="E8" r:id="rId5"/>
    <hyperlink ref="E9" r:id="rId6"/>
    <hyperlink ref="E10" r:id="rId7"/>
    <hyperlink ref="E11" r:id="rId8"/>
    <hyperlink ref="E12:E13" r:id="rId9" display="https://www.boletinoficial.gob.ar/detalleAviso/primera/244007/20210506"/>
    <hyperlink ref="E14" r:id="rId10"/>
    <hyperlink ref="E15" r:id="rId11"/>
    <hyperlink ref="E16" r:id="rId12"/>
    <hyperlink ref="E17" r:id="rId13"/>
    <hyperlink ref="E18" r:id="rId14"/>
    <hyperlink ref="E19" r:id="rId15"/>
    <hyperlink ref="E20" r:id="rId16"/>
    <hyperlink ref="E21" r:id="rId17"/>
    <hyperlink ref="E22" r:id="rId18"/>
    <hyperlink ref="E23" r:id="rId19"/>
    <hyperlink ref="E24" r:id="rId20"/>
    <hyperlink ref="E25" r:id="rId21"/>
    <hyperlink ref="E26" r:id="rId22"/>
    <hyperlink ref="E27" r:id="rId23"/>
    <hyperlink ref="E28" r:id="rId24"/>
    <hyperlink ref="E29" r:id="rId25"/>
    <hyperlink ref="E30" r:id="rId26"/>
    <hyperlink ref="E31" r:id="rId27"/>
    <hyperlink ref="E32" r:id="rId28"/>
    <hyperlink ref="E33" r:id="rId29"/>
    <hyperlink ref="E34" r:id="rId30"/>
    <hyperlink ref="E38" r:id="rId31"/>
    <hyperlink ref="E39:E40" r:id="rId32" display="https://www.boletinoficial.gob.ar/detalleAviso/primera/290389/20230717"/>
    <hyperlink ref="E41" r:id="rId33"/>
    <hyperlink ref="E42" r:id="rId34"/>
    <hyperlink ref="E43" r:id="rId35"/>
  </hyperlinks>
  <pageMargins left="0.7" right="0.7" top="0.75" bottom="0.75" header="0.3" footer="0.3"/>
  <pageSetup paperSize="9" orientation="portrait" r:id="rId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Calculador de Umbrales UIF</vt:lpstr>
      <vt:lpstr>Calculador de Umbrales UIF (2)</vt:lpstr>
      <vt:lpstr>Auditoria R42</vt:lpstr>
      <vt:lpstr>Detalle Explicativo</vt:lpstr>
      <vt:lpstr>Resoluciones</vt:lpstr>
      <vt:lpstr>SMVM</vt:lpstr>
      <vt:lpstr>'Auditoria R42'!Área_de_impresión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Facundo DiNatale</dc:creator>
  <cp:lastModifiedBy>Damian Nardacchione</cp:lastModifiedBy>
  <cp:lastPrinted>2023-07-03T19:07:57Z</cp:lastPrinted>
  <dcterms:created xsi:type="dcterms:W3CDTF">2023-06-30T17:35:30Z</dcterms:created>
  <dcterms:modified xsi:type="dcterms:W3CDTF">2025-01-06T18:44:00Z</dcterms:modified>
</cp:coreProperties>
</file>